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ableau VMA" sheetId="1" state="visible" r:id="rId3"/>
  </sheets>
  <definedNames>
    <definedName function="false" hidden="false" localSheetId="0" name="_xlnm.Print_Area" vbProcedure="false">'Tableau VMA'!$B$1:$U$33</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Auteur inconnu</author>
  </authors>
  <commentList>
    <comment ref="B6" authorId="0">
      <text>
        <r>
          <rPr>
            <sz val="10"/>
            <rFont val="Arial"/>
            <family val="2"/>
          </rPr>
          <t xml:space="preserve">Saisir votre
 Fréquence Cardiaque au Repos</t>
        </r>
      </text>
    </comment>
    <comment ref="C5" authorId="0">
      <text>
        <r>
          <rPr>
            <sz val="10"/>
            <rFont val="Arial"/>
            <family val="2"/>
          </rPr>
          <t xml:space="preserve">Saisir votre propre VMA</t>
        </r>
      </text>
    </comment>
    <comment ref="F6" authorId="0">
      <text>
        <r>
          <rPr>
            <sz val="10"/>
            <rFont val="Arial"/>
            <family val="2"/>
          </rPr>
          <t xml:space="preserve">Saisir votre
Fréquence Cardiaque Maximun</t>
        </r>
      </text>
    </comment>
    <comment ref="H7" authorId="0">
      <text>
        <r>
          <rPr>
            <sz val="10"/>
            <rFont val="Arial"/>
            <family val="2"/>
          </rPr>
          <t xml:space="preserve">Exemple : en étant à 50 % de votre VMA vous devez parcourir 100 mètres, dans le temps indiqué ici.</t>
        </r>
      </text>
    </comment>
    <comment ref="H22" authorId="0">
      <text>
        <r>
          <rPr>
            <sz val="10"/>
            <rFont val="Arial"/>
            <family val="2"/>
          </rPr>
          <t xml:space="preserve">Exemple: à 50 % de votre VMA, ou 66% de votre FCM, en 15 secondes vous devez parcourir la distance indiquée ici en mètres.</t>
        </r>
      </text>
    </comment>
    <comment ref="T21" authorId="0">
      <text>
        <r>
          <rPr>
            <sz val="10"/>
            <rFont val="Arial"/>
            <family val="2"/>
          </rPr>
          <t xml:space="preserve">Saisir le temps de course, en seconde, que vous voulez effectuer, vous aurez la distance à parcourir.</t>
        </r>
      </text>
    </comment>
    <comment ref="U6" authorId="0">
      <text>
        <r>
          <rPr>
            <sz val="10"/>
            <rFont val="Arial"/>
            <family val="2"/>
          </rPr>
          <t xml:space="preserve">Si la distance que vous voulez parcourir ne figure pas dans le tableau, la saisir ici en mètres.</t>
        </r>
      </text>
    </comment>
    <comment ref="U21" authorId="0">
      <text>
        <r>
          <rPr>
            <sz val="10"/>
            <rFont val="Arial"/>
            <family val="2"/>
          </rPr>
          <t xml:space="preserve">Saisir le temps de course, en minutes, que vous voulez effectuer, vous aurez la distance à parcourir.</t>
        </r>
      </text>
    </comment>
  </commentList>
</comments>
</file>

<file path=xl/sharedStrings.xml><?xml version="1.0" encoding="utf-8"?>
<sst xmlns="http://schemas.openxmlformats.org/spreadsheetml/2006/main" count="99" uniqueCount="89">
  <si>
    <t xml:space="preserve">Nom Prénom</t>
  </si>
  <si>
    <r>
      <rPr>
        <b val="true"/>
        <sz val="16"/>
        <color rgb="FFFF0000"/>
        <rFont val="Calibri"/>
        <family val="2"/>
        <charset val="1"/>
      </rPr>
      <t xml:space="preserve">Saisir vos propres valeurs dans les cases jaunes</t>
    </r>
    <r>
      <rPr>
        <b val="true"/>
        <sz val="16"/>
        <color rgb="FFFFFF00"/>
        <rFont val="Calibri"/>
        <family val="2"/>
        <charset val="1"/>
      </rPr>
      <t xml:space="preserve"> </t>
    </r>
    <r>
      <rPr>
        <b val="true"/>
        <sz val="16"/>
        <color rgb="FFFF0000"/>
        <rFont val="Calibri"/>
        <family val="2"/>
        <charset val="1"/>
      </rPr>
      <t xml:space="preserve">pour adapter le tableau à votre situation</t>
    </r>
  </si>
  <si>
    <t xml:space="preserve">Fréquence Cardiaque Repos
(Nombre Pulsation)</t>
  </si>
  <si>
    <t xml:space="preserve">Vitesse Maximum Aérobie
VMA</t>
  </si>
  <si>
    <t xml:space="preserve">Fréquence Cardiaque Maximum
(Nombre Pulsation)</t>
  </si>
  <si>
    <t xml:space="preserve">Temps (min:sec ou heure:min:sec) à effectuer pour la distance indiquée,
en fonction de l’objectif en % de votre VMA</t>
  </si>
  <si>
    <t xml:space="preserve">Distance
Perso à faire si ne figure pas au tableau
(en m)</t>
  </si>
  <si>
    <t xml:space="preserve">%</t>
  </si>
  <si>
    <t xml:space="preserve">Vitesse km/h</t>
  </si>
  <si>
    <t xml:space="preserve">Allure mn:s/km</t>
  </si>
  <si>
    <t xml:space="preserve">FCM %</t>
  </si>
  <si>
    <t xml:space="preserve">100m</t>
  </si>
  <si>
    <t xml:space="preserve">200m</t>
  </si>
  <si>
    <t xml:space="preserve">300m</t>
  </si>
  <si>
    <t xml:space="preserve">400m</t>
  </si>
  <si>
    <t xml:space="preserve">500m</t>
  </si>
  <si>
    <t xml:space="preserve">1 km</t>
  </si>
  <si>
    <t xml:space="preserve">2 km</t>
  </si>
  <si>
    <t xml:space="preserve">3 km</t>
  </si>
  <si>
    <t xml:space="preserve">5 km</t>
  </si>
  <si>
    <t xml:space="preserve">10 km</t>
  </si>
  <si>
    <t xml:space="preserve">15 km</t>
  </si>
  <si>
    <t xml:space="preserve">21,1 km</t>
  </si>
  <si>
    <t xml:space="preserve">42,2 km</t>
  </si>
  <si>
    <t xml:space="preserve">Récup Echauff</t>
  </si>
  <si>
    <t xml:space="preserve">Endurance fonda-
mentale</t>
  </si>
  <si>
    <t xml:space="preserve">Seuil aérobie</t>
  </si>
  <si>
    <t xml:space="preserve">Seuil anaérobie</t>
  </si>
  <si>
    <t xml:space="preserve">VO2 max</t>
  </si>
  <si>
    <t xml:space="preserve">Vitesse Maximum Aérobie
VMA</t>
  </si>
  <si>
    <t xml:space="preserve">Dans le temps indiqué, distance (en mètres ou km à partir de 10mn) à parcourir,
en fonction de l’objectif en % de votre VMA ou FCMax</t>
  </si>
  <si>
    <t xml:space="preserve">Temps perso en sec à faire si figure pas au tableau</t>
  </si>
  <si>
    <t xml:space="preserve">Temps perso en mn à faire si figure pas au tableau</t>
  </si>
  <si>
    <t xml:space="preserve">Allure mn/km</t>
  </si>
  <si>
    <t xml:space="preserve">15
(sec)</t>
  </si>
  <si>
    <t xml:space="preserve">30
(sec)</t>
  </si>
  <si>
    <t xml:space="preserve">45
(sec)</t>
  </si>
  <si>
    <t xml:space="preserve">1
(min)</t>
  </si>
  <si>
    <t xml:space="preserve">2
(min)</t>
  </si>
  <si>
    <t xml:space="preserve">3
(min)</t>
  </si>
  <si>
    <t xml:space="preserve">5
(min)</t>
  </si>
  <si>
    <t xml:space="preserve">10
(min)</t>
  </si>
  <si>
    <t xml:space="preserve">20
(min)</t>
  </si>
  <si>
    <t xml:space="preserve">30
(min)</t>
  </si>
  <si>
    <t xml:space="preserve">60
(min)</t>
  </si>
  <si>
    <t xml:space="preserve">120
(min)</t>
  </si>
  <si>
    <t xml:space="preserve">Infos sur Zones cibles, FCMax, VMA</t>
  </si>
  <si>
    <t xml:space="preserve">Zones cibles, c'est quoi ?</t>
  </si>
  <si>
    <t xml:space="preserve">Zone cible</t>
  </si>
  <si>
    <t xml:space="preserve">% Karvonen</t>
  </si>
  <si>
    <t xml:space="preserve">BPM</t>
  </si>
  <si>
    <t xml:space="preserve">Effet &amp; sensation</t>
  </si>
  <si>
    <r>
      <rPr>
        <b val="true"/>
        <sz val="11"/>
        <color rgb="FFFF0000"/>
        <rFont val="Calibri"/>
        <family val="2"/>
        <charset val="1"/>
      </rPr>
      <t xml:space="preserve">Maximale
</t>
    </r>
    <r>
      <rPr>
        <sz val="11"/>
        <color rgb="FF000000"/>
        <rFont val="Calibri"/>
        <family val="2"/>
        <charset val="1"/>
      </rPr>
      <t xml:space="preserve">VO2max</t>
    </r>
  </si>
  <si>
    <t xml:space="preserve">90 – 100%</t>
  </si>
  <si>
    <t xml:space="preserve">153 – 162 bpm</t>
  </si>
  <si>
    <r>
      <rPr>
        <b val="true"/>
        <sz val="11"/>
        <color rgb="FF000000"/>
        <rFont val="Calibri"/>
        <family val="2"/>
        <charset val="1"/>
      </rPr>
      <t xml:space="preserve">Effort maximal</t>
    </r>
    <r>
      <rPr>
        <sz val="11"/>
        <color rgb="FF000000"/>
        <rFont val="Calibri"/>
        <family val="2"/>
        <charset val="1"/>
      </rPr>
      <t xml:space="preserve">, très fatigant au niveau de la respiration et des muscles. Pour athlètes très expérimentés en bonne forme physique. Intervalles courts (&lt; 5')</t>
    </r>
  </si>
  <si>
    <r>
      <rPr>
        <sz val="11"/>
        <color rgb="FFF7A603"/>
        <rFont val="Calibri"/>
        <family val="2"/>
        <charset val="1"/>
      </rPr>
      <t xml:space="preserve">Intensive
</t>
    </r>
    <r>
      <rPr>
        <sz val="11"/>
        <color rgb="FF000000"/>
        <rFont val="Calibri"/>
        <family val="2"/>
        <charset val="1"/>
      </rPr>
      <t xml:space="preserve">Seuil anaérobie</t>
    </r>
  </si>
  <si>
    <t xml:space="preserve">80 – 90%</t>
  </si>
  <si>
    <t xml:space="preserve">143 – 153 bpm</t>
  </si>
  <si>
    <r>
      <rPr>
        <b val="true"/>
        <sz val="11"/>
        <color rgb="FF000000"/>
        <rFont val="Calibri"/>
        <family val="2"/>
        <charset val="1"/>
      </rPr>
      <t xml:space="preserve">Effort intensif</t>
    </r>
    <r>
      <rPr>
        <sz val="11"/>
        <color rgb="FF000000"/>
        <rFont val="Calibri"/>
        <family val="2"/>
        <charset val="1"/>
      </rPr>
      <t xml:space="preserve">, amélioration de la capacité à supporter l'endurance à vitesse élevée. Résistance du corps : entraîne fatigue musculaire et respiration difficile (&lt; 10')</t>
    </r>
  </si>
  <si>
    <r>
      <rPr>
        <sz val="11"/>
        <color rgb="FF00B050"/>
        <rFont val="Calibri"/>
        <family val="2"/>
        <charset val="1"/>
      </rPr>
      <t xml:space="preserve">Moyenne
</t>
    </r>
    <r>
      <rPr>
        <sz val="11"/>
        <color rgb="FF000000"/>
        <rFont val="Calibri"/>
        <family val="2"/>
        <charset val="1"/>
      </rPr>
      <t xml:space="preserve">Seuil aérobie</t>
    </r>
  </si>
  <si>
    <t xml:space="preserve">70 – 80%</t>
  </si>
  <si>
    <t xml:space="preserve">134 – 143 bpm</t>
  </si>
  <si>
    <r>
      <rPr>
        <b val="true"/>
        <sz val="11"/>
        <color rgb="FF000000"/>
        <rFont val="Calibri"/>
        <family val="2"/>
        <charset val="1"/>
      </rPr>
      <t xml:space="preserve">Améliore l'allure d'entraînement générale</t>
    </r>
    <r>
      <rPr>
        <sz val="11"/>
        <color rgb="FF000000"/>
        <rFont val="Calibri"/>
        <family val="2"/>
        <charset val="1"/>
      </rPr>
      <t xml:space="preserve">, facilite les efforts d'intensité modérée et développe l'efficacité. Résistance active : régularité, contrôle, respiration rapide (&lt; 45')</t>
    </r>
  </si>
  <si>
    <r>
      <rPr>
        <sz val="11"/>
        <color rgb="FF00B0F0"/>
        <rFont val="Calibri"/>
        <family val="2"/>
        <charset val="1"/>
      </rPr>
      <t xml:space="preserve">Faible
</t>
    </r>
    <r>
      <rPr>
        <sz val="11"/>
        <color rgb="FF000000"/>
        <rFont val="Calibri"/>
        <family val="2"/>
        <charset val="1"/>
      </rPr>
      <t xml:space="preserve">Endurance fondamentale</t>
    </r>
  </si>
  <si>
    <t xml:space="preserve">60 – 70%</t>
  </si>
  <si>
    <t xml:space="preserve">125 – 134 bpm</t>
  </si>
  <si>
    <r>
      <rPr>
        <b val="true"/>
        <sz val="11"/>
        <color rgb="FF000000"/>
        <rFont val="Calibri"/>
        <family val="2"/>
        <charset val="1"/>
      </rPr>
      <t xml:space="preserve">Effort modéré</t>
    </r>
    <r>
      <rPr>
        <sz val="11"/>
        <color rgb="FF000000"/>
        <rFont val="Calibri"/>
        <family val="2"/>
        <charset val="1"/>
      </rPr>
      <t xml:space="preserve">, c'est la zone d'entrainement de base pour progresser en course à pied mais aussi améliorer son endurance sur les sorties longues (&gt;1h)</t>
    </r>
  </si>
  <si>
    <r>
      <rPr>
        <sz val="11"/>
        <color rgb="FF7030A0"/>
        <rFont val="Calibri"/>
        <family val="2"/>
        <charset val="1"/>
      </rPr>
      <t xml:space="preserve">Récupération
</t>
    </r>
    <r>
      <rPr>
        <sz val="11"/>
        <color rgb="FF000000"/>
        <rFont val="Calibri"/>
        <family val="2"/>
        <charset val="1"/>
      </rPr>
      <t xml:space="preserve">ou échauffement</t>
    </r>
  </si>
  <si>
    <t xml:space="preserve">50 – 60%</t>
  </si>
  <si>
    <t xml:space="preserve">&lt; 125 bpm</t>
  </si>
  <si>
    <r>
      <rPr>
        <b val="true"/>
        <sz val="11"/>
        <color rgb="FF000000"/>
        <rFont val="Calibri"/>
        <family val="2"/>
        <charset val="1"/>
      </rPr>
      <t xml:space="preserve">Effort très modéré</t>
    </r>
    <r>
      <rPr>
        <sz val="11"/>
        <color rgb="FF000000"/>
        <rFont val="Calibri"/>
        <family val="2"/>
        <charset val="1"/>
      </rPr>
      <t xml:space="preserve">, idéal en début de séance pour s'échauffer et en fin de séance pour récupérer activement en éliminant les déchets produits par les muscles durant l'effort</t>
    </r>
  </si>
  <si>
    <t xml:space="preserve">Comment déterminer sa FC repos ?</t>
  </si>
  <si>
    <r>
      <rPr>
        <sz val="11"/>
        <color rgb="FF000000"/>
        <rFont val="Calibri"/>
        <family val="2"/>
        <charset val="1"/>
      </rPr>
      <t xml:space="preserve">Le matin au</t>
    </r>
    <r>
      <rPr>
        <b val="true"/>
        <sz val="11"/>
        <color rgb="FF000000"/>
        <rFont val="Calibri"/>
        <family val="2"/>
        <charset val="1"/>
      </rPr>
      <t xml:space="preserve"> réveil</t>
    </r>
    <r>
      <rPr>
        <sz val="11"/>
        <color rgb="FF000000"/>
        <rFont val="Calibri"/>
        <family val="2"/>
        <charset val="1"/>
      </rPr>
      <t xml:space="preserve">, avant toute autre activité, assis sur le bord du lit, prendre sa fréquence cardiaque sur 1 minute. Le faire 3 jours de suite et effectuer la moyenne des 3 relevés.</t>
    </r>
  </si>
  <si>
    <t xml:space="preserve">Comment déterminer sa FCMax ?</t>
  </si>
  <si>
    <t xml:space="preserve">Il existe 2 solutions :</t>
  </si>
  <si>
    <r>
      <rPr>
        <sz val="11"/>
        <color rgb="FF000000"/>
        <rFont val="Calibri"/>
        <family val="2"/>
        <charset val="1"/>
      </rPr>
      <t xml:space="preserve">1/ Soit la </t>
    </r>
    <r>
      <rPr>
        <b val="true"/>
        <sz val="11"/>
        <color rgb="FF000000"/>
        <rFont val="Calibri"/>
        <family val="2"/>
        <charset val="1"/>
      </rPr>
      <t xml:space="preserve">méthode Astrand</t>
    </r>
    <r>
      <rPr>
        <sz val="11"/>
        <color rgb="FF000000"/>
        <rFont val="Calibri"/>
        <family val="2"/>
        <charset val="1"/>
      </rPr>
      <t xml:space="preserve"> qui consiste à appliquer la formule suivante :</t>
    </r>
  </si>
  <si>
    <r>
      <rPr>
        <sz val="11"/>
        <color rgb="FF000000"/>
        <rFont val="Calibri"/>
        <family val="2"/>
        <charset val="1"/>
      </rPr>
      <t xml:space="preserve">Chez les femmes </t>
    </r>
    <r>
      <rPr>
        <b val="true"/>
        <sz val="11"/>
        <color rgb="FF000000"/>
        <rFont val="Calibri"/>
        <family val="2"/>
        <charset val="1"/>
      </rPr>
      <t xml:space="preserve">226-son âge</t>
    </r>
    <r>
      <rPr>
        <sz val="11"/>
        <color rgb="FF000000"/>
        <rFont val="Calibri"/>
        <family val="2"/>
        <charset val="1"/>
      </rPr>
      <t xml:space="preserve"> ;  (Exemple pour une femme de 40 ans ; 226-40 = 186 puls)</t>
    </r>
  </si>
  <si>
    <r>
      <rPr>
        <sz val="11"/>
        <color rgb="FF000000"/>
        <rFont val="Calibri"/>
        <family val="2"/>
        <charset val="1"/>
      </rPr>
      <t xml:space="preserve">Chez les hommes</t>
    </r>
    <r>
      <rPr>
        <b val="true"/>
        <sz val="11"/>
        <color rgb="FF000000"/>
        <rFont val="Calibri"/>
        <family val="2"/>
        <charset val="1"/>
      </rPr>
      <t xml:space="preserve"> 220-son âge</t>
    </r>
    <r>
      <rPr>
        <sz val="11"/>
        <color rgb="FF000000"/>
        <rFont val="Calibri"/>
        <family val="2"/>
        <charset val="1"/>
      </rPr>
      <t xml:space="preserve"> ; (Exemple pour un homme de 40 ans ; 220–40 = 180 puls)</t>
    </r>
  </si>
  <si>
    <r>
      <rPr>
        <sz val="11"/>
        <color rgb="FF000000"/>
        <rFont val="Calibri"/>
        <family val="2"/>
        <charset val="1"/>
      </rPr>
      <t xml:space="preserve">C’est une méthode simple, que vous pouvez appliquer immédiatement, mais qui </t>
    </r>
    <r>
      <rPr>
        <b val="true"/>
        <sz val="11"/>
        <color rgb="FF000000"/>
        <rFont val="Calibri"/>
        <family val="2"/>
        <charset val="1"/>
      </rPr>
      <t xml:space="preserve">reste théorique et moyennisante</t>
    </r>
    <r>
      <rPr>
        <sz val="11"/>
        <color rgb="FF000000"/>
        <rFont val="Calibri"/>
        <family val="2"/>
        <charset val="1"/>
      </rPr>
      <t xml:space="preserve"> et n'est donc pas applicable pour une partie de la population, dont vous ne faites sans doute pas partie.</t>
    </r>
  </si>
  <si>
    <r>
      <rPr>
        <sz val="11"/>
        <color rgb="FF000000"/>
        <rFont val="Calibri"/>
        <family val="2"/>
        <charset val="1"/>
      </rPr>
      <t xml:space="preserve">2/ Soit vous réalisez un </t>
    </r>
    <r>
      <rPr>
        <b val="true"/>
        <sz val="11"/>
        <color rgb="FF000000"/>
        <rFont val="Calibri"/>
        <family val="2"/>
        <charset val="1"/>
      </rPr>
      <t xml:space="preserve">test de terrain</t>
    </r>
    <r>
      <rPr>
        <sz val="11"/>
        <color rgb="FF000000"/>
        <rFont val="Calibri"/>
        <family val="2"/>
        <charset val="1"/>
      </rPr>
      <t xml:space="preserve">, et là vous êtes certains d’avoir </t>
    </r>
    <r>
      <rPr>
        <b val="true"/>
        <sz val="11"/>
        <color rgb="FF000000"/>
        <rFont val="Calibri"/>
        <family val="2"/>
        <charset val="1"/>
      </rPr>
      <t xml:space="preserve">VOTRE</t>
    </r>
    <r>
      <rPr>
        <sz val="11"/>
        <color rgb="FF000000"/>
        <rFont val="Calibri"/>
        <family val="2"/>
        <charset val="1"/>
      </rPr>
      <t xml:space="preserve"> FCmax.</t>
    </r>
  </si>
  <si>
    <r>
      <rPr>
        <sz val="11"/>
        <color rgb="FF000000"/>
        <rFont val="Calibri"/>
        <family val="2"/>
        <charset val="1"/>
      </rPr>
      <t xml:space="preserve">Pour ce faire, après un </t>
    </r>
    <r>
      <rPr>
        <b val="true"/>
        <sz val="11"/>
        <color rgb="FF000000"/>
        <rFont val="Calibri"/>
        <family val="2"/>
        <charset val="1"/>
      </rPr>
      <t xml:space="preserve">échauffement</t>
    </r>
    <r>
      <rPr>
        <sz val="11"/>
        <color rgb="FF000000"/>
        <rFont val="Calibri"/>
        <family val="2"/>
        <charset val="1"/>
      </rPr>
      <t xml:space="preserve"> d’une vingtaine de minutes, vous accélérez par tranches de 100m ou 30secondes jusqu'à arriver au maximum de vos possibilités (il  faut vraiment « tout donner ») sur 1000m ou 4 min. A l'arrivée, vous lisez le chiffre affiché sur le cardio est là vous aurez </t>
    </r>
    <r>
      <rPr>
        <b val="true"/>
        <sz val="11"/>
        <color rgb="FF000000"/>
        <rFont val="Calibri"/>
        <family val="2"/>
        <charset val="1"/>
      </rPr>
      <t xml:space="preserve">VOTRE</t>
    </r>
    <r>
      <rPr>
        <sz val="11"/>
        <color rgb="FF000000"/>
        <rFont val="Calibri"/>
        <family val="2"/>
        <charset val="1"/>
      </rPr>
      <t xml:space="preserve"> FCmax.</t>
    </r>
  </si>
  <si>
    <t xml:space="preserve">Comment calculer sa VMA ?</t>
  </si>
  <si>
    <t xml:space="preserve">1. Test VMA continu : Le Demi-Cooper
Le test VMA continu vous demande de courir en continu et à une allure stable. Assez compliqué pour le débutant car il faut réussir à estimer à quelle allure on va réussir à courir l’ensemble du test avant même d’avoir commencé celui-ci. Toutefois c’est le test VMA le plus simple à mettre en oeuvre, il ne nécessite ni matériel, ni personnes autour de vous pour vous assister !</t>
  </si>
  <si>
    <t xml:space="preserve">Comment calculer sa VMA avec un Demi-Cooper ?
Utilisez une piste d’athlétisme ou un parcours mesuré à minima tous les 50m si vous voulez être précis. Votre montre GPS peut faire l’affaire si vous choisissez une ligne droite dégagée.
</t>
  </si>
  <si>
    <t xml:space="preserve">Échauffez-vous de manière classique pendant au moins 15 minutes en endurance fondamentale. Courez ensuite à la vitesse maximale que vous pensez pouvoir tenir pendant 6 minutes. Le résultat est la vitesse moyenne que vous réussirez à tenir pendant ces 6 minutes : VMA = distance (en km) x 10</t>
  </si>
  <si>
    <t xml:space="preserve">2. Test VMA progressif : Le VAMEVAL
Le test VAMEVAL est un test qui vous fait courir à une allure en constante augmentation jusqu’à ce que vous craquiez et ne pouviez plus tenir le rythme. Ce décrochage est le signe que vous avez dépassé votre Vitesse Maximale Aérobie.</t>
  </si>
  <si>
    <t xml:space="preserve">Comment calculer sa VMA avec un VAMEVAL ?
Le test VAMEVAL demande un peu plus de matériel que le Test Demi-Cooper mais c’est celui qui démontre les résultats les plus fiables pour une majorité de coureurs. Si vous vous inscrivez en club on vous fera sûrement faire un test de type VAMEVAL. Sinon, contactez un club au mois de Septembre (à la reprise de l’entraînement), ils vous permettront peut-être de l’effectuer avec eux ! Pour les autres, il vous faut une piste d’athlétisme et un plot tous les 20m.</t>
  </si>
  <si>
    <t xml:space="preserve">Pas d’échauffement préalable nécessaire, le test VAMEVAL commence à 8km/h. Le test est sur une bande sonore qui vous indiquera par un bip à chaque fois que vous devez avoir atteint un plot. Chaque minute, il y a une augmentation de 0,5km/h. Tant que vous réussissez à être dans l’allure, vous continuez. La bande sonore indique également à quelle vitesse vous êtes rendu. Votre VMA correspond au dernier palier dépassé.</t>
  </si>
</sst>
</file>

<file path=xl/styles.xml><?xml version="1.0" encoding="utf-8"?>
<styleSheet xmlns="http://schemas.openxmlformats.org/spreadsheetml/2006/main">
  <numFmts count="9">
    <numFmt numFmtId="164" formatCode="General"/>
    <numFmt numFmtId="165" formatCode="#,##0"/>
    <numFmt numFmtId="166" formatCode="0\ %"/>
    <numFmt numFmtId="167" formatCode="0.00"/>
    <numFmt numFmtId="168" formatCode="mm:ss"/>
    <numFmt numFmtId="169" formatCode="0"/>
    <numFmt numFmtId="170" formatCode="[$-40C]hh:mm:ss"/>
    <numFmt numFmtId="171" formatCode="General"/>
    <numFmt numFmtId="172" formatCode="_-* #,##0.00\ _€_-;\-* #,##0.00\ _€_-;_-* \-??\ _€_-;_-@_-"/>
  </numFmts>
  <fonts count="25">
    <font>
      <sz val="11"/>
      <color rgb="FF000000"/>
      <name val="Calibri"/>
      <family val="0"/>
      <charset val="1"/>
    </font>
    <font>
      <sz val="10"/>
      <name val="Arial"/>
      <family val="0"/>
    </font>
    <font>
      <sz val="10"/>
      <name val="Arial"/>
      <family val="0"/>
    </font>
    <font>
      <sz val="10"/>
      <name val="Arial"/>
      <family val="0"/>
    </font>
    <font>
      <sz val="11"/>
      <color rgb="FF000000"/>
      <name val="Calibri"/>
      <family val="2"/>
      <charset val="1"/>
    </font>
    <font>
      <b val="true"/>
      <sz val="18"/>
      <color rgb="FF000000"/>
      <name val="Calibri"/>
      <family val="2"/>
      <charset val="1"/>
    </font>
    <font>
      <b val="true"/>
      <sz val="16"/>
      <color rgb="FFFF0000"/>
      <name val="Calibri"/>
      <family val="2"/>
      <charset val="1"/>
    </font>
    <font>
      <b val="true"/>
      <sz val="16"/>
      <color rgb="FFFFFF00"/>
      <name val="Calibri"/>
      <family val="2"/>
      <charset val="1"/>
    </font>
    <font>
      <b val="true"/>
      <sz val="10"/>
      <color rgb="FF000000"/>
      <name val="Calibri"/>
      <family val="2"/>
      <charset val="1"/>
    </font>
    <font>
      <b val="true"/>
      <sz val="10"/>
      <name val="Calibri"/>
      <family val="2"/>
      <charset val="1"/>
    </font>
    <font>
      <b val="true"/>
      <sz val="14"/>
      <name val="Calibri"/>
      <family val="2"/>
      <charset val="1"/>
    </font>
    <font>
      <b val="true"/>
      <sz val="12"/>
      <name val="Calibri"/>
      <family val="2"/>
      <charset val="1"/>
    </font>
    <font>
      <b val="true"/>
      <sz val="12"/>
      <color rgb="FF000000"/>
      <name val="Calibri"/>
      <family val="2"/>
      <charset val="1"/>
    </font>
    <font>
      <sz val="12"/>
      <color rgb="FF000000"/>
      <name val="Calibri"/>
      <family val="2"/>
      <charset val="1"/>
    </font>
    <font>
      <sz val="12"/>
      <name val="Calibri"/>
      <family val="2"/>
      <charset val="1"/>
    </font>
    <font>
      <b val="true"/>
      <sz val="11"/>
      <color rgb="FF000000"/>
      <name val="Calibri"/>
      <family val="2"/>
      <charset val="1"/>
    </font>
    <font>
      <b val="true"/>
      <sz val="11"/>
      <color rgb="FF000000"/>
      <name val="Calibri"/>
      <family val="0"/>
      <charset val="1"/>
    </font>
    <font>
      <b val="true"/>
      <sz val="20"/>
      <color rgb="FF000000"/>
      <name val="Calibri"/>
      <family val="2"/>
      <charset val="1"/>
    </font>
    <font>
      <b val="true"/>
      <i val="true"/>
      <sz val="18"/>
      <color rgb="FF000000"/>
      <name val="Calibri"/>
      <family val="2"/>
      <charset val="1"/>
    </font>
    <font>
      <b val="true"/>
      <sz val="11"/>
      <color rgb="FFFF0000"/>
      <name val="Calibri"/>
      <family val="2"/>
      <charset val="1"/>
    </font>
    <font>
      <sz val="11"/>
      <color rgb="FFF7A603"/>
      <name val="Calibri"/>
      <family val="2"/>
      <charset val="1"/>
    </font>
    <font>
      <sz val="11"/>
      <color rgb="FF00B050"/>
      <name val="Calibri"/>
      <family val="2"/>
      <charset val="1"/>
    </font>
    <font>
      <sz val="11"/>
      <color rgb="FF00B0F0"/>
      <name val="Calibri"/>
      <family val="2"/>
      <charset val="1"/>
    </font>
    <font>
      <sz val="11"/>
      <color rgb="FF7030A0"/>
      <name val="Calibri"/>
      <family val="2"/>
      <charset val="1"/>
    </font>
    <font>
      <sz val="10"/>
      <name val="Arial"/>
      <family val="2"/>
    </font>
  </fonts>
  <fills count="13">
    <fill>
      <patternFill patternType="none"/>
    </fill>
    <fill>
      <patternFill patternType="gray125"/>
    </fill>
    <fill>
      <patternFill patternType="solid">
        <fgColor theme="2"/>
        <bgColor rgb="FFEEEEEE"/>
      </patternFill>
    </fill>
    <fill>
      <patternFill patternType="solid">
        <fgColor rgb="FFFFCC99"/>
        <bgColor rgb="FFFCDEA3"/>
      </patternFill>
    </fill>
    <fill>
      <patternFill patternType="solid">
        <fgColor rgb="FFFFFF00"/>
        <bgColor rgb="FFFFFF00"/>
      </patternFill>
    </fill>
    <fill>
      <patternFill patternType="solid">
        <fgColor rgb="FFEEEEEE"/>
        <bgColor rgb="FFF2F2F2"/>
      </patternFill>
    </fill>
    <fill>
      <patternFill patternType="solid">
        <fgColor rgb="FFDBD3E5"/>
        <bgColor rgb="FFFDC8F6"/>
      </patternFill>
    </fill>
    <fill>
      <patternFill patternType="solid">
        <fgColor rgb="FFC2EBF5"/>
        <bgColor rgb="FFCEF0CC"/>
      </patternFill>
    </fill>
    <fill>
      <patternFill patternType="solid">
        <fgColor rgb="FFCEF0CC"/>
        <bgColor rgb="FFC2EBF5"/>
      </patternFill>
    </fill>
    <fill>
      <patternFill patternType="solid">
        <fgColor rgb="FFFCDEA3"/>
        <bgColor rgb="FFFFCC99"/>
      </patternFill>
    </fill>
    <fill>
      <patternFill patternType="solid">
        <fgColor rgb="FFFFBFBF"/>
        <bgColor rgb="FFFFCC99"/>
      </patternFill>
    </fill>
    <fill>
      <patternFill patternType="solid">
        <fgColor rgb="FFFDC8F6"/>
        <bgColor rgb="FFFFBFBF"/>
      </patternFill>
    </fill>
    <fill>
      <patternFill patternType="solid">
        <fgColor theme="0" tint="-0.05"/>
        <bgColor rgb="FFEEEEEE"/>
      </patternFill>
    </fill>
  </fills>
  <borders count="2">
    <border diagonalUp="false" diagonalDown="false">
      <left/>
      <right/>
      <top/>
      <bottom/>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72"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10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5" fillId="0" borderId="0" xfId="0" applyFont="true" applyBorder="true" applyAlignment="true" applyProtection="true">
      <alignment horizontal="center" vertical="bottom" textRotation="0" wrapText="false" indent="0" shrinkToFit="false"/>
      <protection locked="false" hidden="false"/>
    </xf>
    <xf numFmtId="164" fontId="6" fillId="2" borderId="0" xfId="20" applyFont="true" applyBorder="true" applyAlignment="true" applyProtection="true">
      <alignment horizontal="center"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8" fillId="0" borderId="1" xfId="0" applyFont="true" applyBorder="true" applyAlignment="true" applyProtection="true">
      <alignment horizontal="center" vertical="center" textRotation="0" wrapText="true" indent="0" shrinkToFit="false"/>
      <protection locked="true" hidden="false"/>
    </xf>
    <xf numFmtId="164" fontId="9" fillId="0" borderId="1" xfId="0" applyFont="true" applyBorder="true" applyAlignment="true" applyProtection="true">
      <alignment horizontal="center"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1" fillId="4" borderId="1" xfId="0" applyFont="true" applyBorder="true" applyAlignment="true" applyProtection="true">
      <alignment horizontal="center" vertical="center" textRotation="0" wrapText="false" indent="0" shrinkToFit="false"/>
      <protection locked="false" hidden="false"/>
    </xf>
    <xf numFmtId="164" fontId="12" fillId="4" borderId="1" xfId="0" applyFont="true" applyBorder="true" applyAlignment="true" applyProtection="true">
      <alignment horizontal="center" vertical="center" textRotation="0" wrapText="false" indent="0" shrinkToFit="false"/>
      <protection locked="false" hidden="false"/>
    </xf>
    <xf numFmtId="164" fontId="13" fillId="5" borderId="1" xfId="0" applyFont="true" applyBorder="true" applyAlignment="true" applyProtection="true">
      <alignment horizontal="center" vertical="center" textRotation="0" wrapText="true" indent="0" shrinkToFit="false"/>
      <protection locked="true" hidden="false"/>
    </xf>
    <xf numFmtId="164" fontId="14" fillId="5" borderId="1" xfId="0" applyFont="true" applyBorder="true" applyAlignment="true" applyProtection="true">
      <alignment horizontal="center" vertical="center" textRotation="0" wrapText="true" indent="0" shrinkToFit="false"/>
      <protection locked="true" hidden="false"/>
    </xf>
    <xf numFmtId="165" fontId="11" fillId="4" borderId="1" xfId="0" applyFont="true" applyBorder="true" applyAlignment="true" applyProtection="true">
      <alignment horizontal="center" vertical="center" textRotation="0" wrapText="false" indent="0" shrinkToFit="false"/>
      <protection locked="false" hidden="false"/>
    </xf>
    <xf numFmtId="164" fontId="15" fillId="0" borderId="1" xfId="0" applyFont="true" applyBorder="true" applyAlignment="true" applyProtection="true">
      <alignment horizontal="center" vertical="center" textRotation="0" wrapText="true" indent="0" shrinkToFit="false"/>
      <protection locked="true" hidden="false"/>
    </xf>
    <xf numFmtId="166" fontId="13" fillId="6" borderId="1" xfId="0" applyFont="true" applyBorder="true" applyAlignment="true" applyProtection="true">
      <alignment horizontal="center" vertical="center" textRotation="0" wrapText="false" indent="0" shrinkToFit="false"/>
      <protection locked="true" hidden="false"/>
    </xf>
    <xf numFmtId="167" fontId="11" fillId="6" borderId="1" xfId="0" applyFont="true" applyBorder="true" applyAlignment="true" applyProtection="true">
      <alignment horizontal="center" vertical="center" textRotation="0" wrapText="false" indent="0" shrinkToFit="false"/>
      <protection locked="true" hidden="false"/>
    </xf>
    <xf numFmtId="168" fontId="12" fillId="6" borderId="1" xfId="0" applyFont="true" applyBorder="true" applyAlignment="true" applyProtection="true">
      <alignment horizontal="center" vertical="center" textRotation="0" wrapText="false" indent="0" shrinkToFit="false"/>
      <protection locked="true" hidden="false"/>
    </xf>
    <xf numFmtId="169" fontId="11" fillId="6" borderId="1" xfId="0" applyFont="true" applyBorder="true" applyAlignment="true" applyProtection="true">
      <alignment horizontal="center" vertical="center" textRotation="0" wrapText="false" indent="0" shrinkToFit="false"/>
      <protection locked="true" hidden="false"/>
    </xf>
    <xf numFmtId="166" fontId="11" fillId="6" borderId="1" xfId="0" applyFont="true" applyBorder="true" applyAlignment="true" applyProtection="true">
      <alignment horizontal="center" vertical="center" textRotation="0" wrapText="false" indent="0" shrinkToFit="false"/>
      <protection locked="true" hidden="false"/>
    </xf>
    <xf numFmtId="168" fontId="13" fillId="6" borderId="1" xfId="0" applyFont="true" applyBorder="true" applyAlignment="true" applyProtection="true">
      <alignment horizontal="center" vertical="center" textRotation="0" wrapText="false" indent="0" shrinkToFit="false"/>
      <protection locked="true" hidden="false"/>
    </xf>
    <xf numFmtId="170" fontId="13" fillId="6" borderId="1" xfId="0" applyFont="true" applyBorder="true" applyAlignment="true" applyProtection="true">
      <alignment horizontal="center" vertical="center" textRotation="0" wrapText="false" indent="0" shrinkToFit="false"/>
      <protection locked="true" hidden="false"/>
    </xf>
    <xf numFmtId="166" fontId="13" fillId="7" borderId="1" xfId="0" applyFont="true" applyBorder="true" applyAlignment="true" applyProtection="true">
      <alignment horizontal="center" vertical="center" textRotation="0" wrapText="false" indent="0" shrinkToFit="false"/>
      <protection locked="true" hidden="false"/>
    </xf>
    <xf numFmtId="167" fontId="11" fillId="7" borderId="1" xfId="0" applyFont="true" applyBorder="true" applyAlignment="true" applyProtection="true">
      <alignment horizontal="center" vertical="center" textRotation="0" wrapText="false" indent="0" shrinkToFit="false"/>
      <protection locked="true" hidden="false"/>
    </xf>
    <xf numFmtId="168" fontId="12" fillId="7" borderId="1" xfId="0" applyFont="true" applyBorder="true" applyAlignment="true" applyProtection="true">
      <alignment horizontal="center" vertical="center" textRotation="0" wrapText="false" indent="0" shrinkToFit="false"/>
      <protection locked="true" hidden="false"/>
    </xf>
    <xf numFmtId="169" fontId="11" fillId="7" borderId="1" xfId="0" applyFont="true" applyBorder="true" applyAlignment="true" applyProtection="true">
      <alignment horizontal="center" vertical="center" textRotation="0" wrapText="false" indent="0" shrinkToFit="false"/>
      <protection locked="true" hidden="false"/>
    </xf>
    <xf numFmtId="166" fontId="11" fillId="7" borderId="1" xfId="0" applyFont="true" applyBorder="true" applyAlignment="true" applyProtection="true">
      <alignment horizontal="center" vertical="center" textRotation="0" wrapText="false" indent="0" shrinkToFit="false"/>
      <protection locked="true" hidden="false"/>
    </xf>
    <xf numFmtId="168" fontId="13" fillId="7" borderId="1" xfId="0" applyFont="true" applyBorder="true" applyAlignment="true" applyProtection="true">
      <alignment horizontal="center" vertical="center" textRotation="0" wrapText="false" indent="0" shrinkToFit="false"/>
      <protection locked="true" hidden="false"/>
    </xf>
    <xf numFmtId="170" fontId="13" fillId="7" borderId="1" xfId="0" applyFont="true" applyBorder="true" applyAlignment="true" applyProtection="true">
      <alignment horizontal="center" vertical="center" textRotation="0" wrapText="false" indent="0" shrinkToFit="false"/>
      <protection locked="true" hidden="false"/>
    </xf>
    <xf numFmtId="166" fontId="13" fillId="8" borderId="1" xfId="0" applyFont="true" applyBorder="true" applyAlignment="true" applyProtection="true">
      <alignment horizontal="center" vertical="center" textRotation="0" wrapText="false" indent="0" shrinkToFit="false"/>
      <protection locked="true" hidden="false"/>
    </xf>
    <xf numFmtId="167" fontId="11" fillId="8" borderId="1" xfId="0" applyFont="true" applyBorder="true" applyAlignment="true" applyProtection="true">
      <alignment horizontal="center" vertical="center" textRotation="0" wrapText="false" indent="0" shrinkToFit="false"/>
      <protection locked="true" hidden="false"/>
    </xf>
    <xf numFmtId="168" fontId="12" fillId="8" borderId="1" xfId="0" applyFont="true" applyBorder="true" applyAlignment="true" applyProtection="true">
      <alignment horizontal="center" vertical="center" textRotation="0" wrapText="false" indent="0" shrinkToFit="false"/>
      <protection locked="true" hidden="false"/>
    </xf>
    <xf numFmtId="169" fontId="11" fillId="8" borderId="1" xfId="0" applyFont="true" applyBorder="true" applyAlignment="true" applyProtection="true">
      <alignment horizontal="center" vertical="center" textRotation="0" wrapText="false" indent="0" shrinkToFit="false"/>
      <protection locked="true" hidden="false"/>
    </xf>
    <xf numFmtId="166" fontId="11" fillId="8" borderId="1" xfId="0" applyFont="true" applyBorder="true" applyAlignment="true" applyProtection="true">
      <alignment horizontal="center" vertical="center" textRotation="0" wrapText="false" indent="0" shrinkToFit="false"/>
      <protection locked="true" hidden="false"/>
    </xf>
    <xf numFmtId="168" fontId="13" fillId="8" borderId="1" xfId="0" applyFont="true" applyBorder="true" applyAlignment="true" applyProtection="true">
      <alignment horizontal="center" vertical="center" textRotation="0" wrapText="false" indent="0" shrinkToFit="false"/>
      <protection locked="true" hidden="false"/>
    </xf>
    <xf numFmtId="170" fontId="13" fillId="8" borderId="1" xfId="0" applyFont="true" applyBorder="true" applyAlignment="true" applyProtection="true">
      <alignment horizontal="center" vertical="center" textRotation="0" wrapText="false" indent="0" shrinkToFit="false"/>
      <protection locked="true" hidden="false"/>
    </xf>
    <xf numFmtId="166" fontId="13" fillId="9" borderId="1" xfId="0" applyFont="true" applyBorder="true" applyAlignment="true" applyProtection="true">
      <alignment horizontal="center" vertical="center" textRotation="0" wrapText="false" indent="0" shrinkToFit="false"/>
      <protection locked="true" hidden="false"/>
    </xf>
    <xf numFmtId="167" fontId="11" fillId="9" borderId="1" xfId="0" applyFont="true" applyBorder="true" applyAlignment="true" applyProtection="true">
      <alignment horizontal="center" vertical="center" textRotation="0" wrapText="false" indent="0" shrinkToFit="false"/>
      <protection locked="true" hidden="false"/>
    </xf>
    <xf numFmtId="168" fontId="12" fillId="9" borderId="1" xfId="0" applyFont="true" applyBorder="true" applyAlignment="true" applyProtection="true">
      <alignment horizontal="center" vertical="center" textRotation="0" wrapText="false" indent="0" shrinkToFit="false"/>
      <protection locked="true" hidden="false"/>
    </xf>
    <xf numFmtId="169" fontId="11" fillId="9" borderId="1" xfId="0" applyFont="true" applyBorder="true" applyAlignment="true" applyProtection="true">
      <alignment horizontal="center" vertical="center" textRotation="0" wrapText="false" indent="0" shrinkToFit="false"/>
      <protection locked="true" hidden="false"/>
    </xf>
    <xf numFmtId="166" fontId="11" fillId="9" borderId="1" xfId="0" applyFont="true" applyBorder="true" applyAlignment="true" applyProtection="true">
      <alignment horizontal="center" vertical="center" textRotation="0" wrapText="false" indent="0" shrinkToFit="false"/>
      <protection locked="true" hidden="false"/>
    </xf>
    <xf numFmtId="168" fontId="13" fillId="9" borderId="1" xfId="0" applyFont="true" applyBorder="true" applyAlignment="true" applyProtection="true">
      <alignment horizontal="center" vertical="center" textRotation="0" wrapText="false" indent="0" shrinkToFit="false"/>
      <protection locked="true" hidden="false"/>
    </xf>
    <xf numFmtId="170" fontId="13" fillId="9" borderId="1" xfId="0" applyFont="true" applyBorder="true" applyAlignment="true" applyProtection="true">
      <alignment horizontal="center" vertical="center" textRotation="0" wrapText="false" indent="0" shrinkToFit="false"/>
      <protection locked="true" hidden="false"/>
    </xf>
    <xf numFmtId="166" fontId="13" fillId="10" borderId="1" xfId="0" applyFont="true" applyBorder="true" applyAlignment="true" applyProtection="true">
      <alignment horizontal="center" vertical="center" textRotation="0" wrapText="false" indent="0" shrinkToFit="false"/>
      <protection locked="true" hidden="false"/>
    </xf>
    <xf numFmtId="167" fontId="12" fillId="10" borderId="1" xfId="0" applyFont="true" applyBorder="true" applyAlignment="true" applyProtection="true">
      <alignment horizontal="center" vertical="center" textRotation="0" wrapText="false" indent="0" shrinkToFit="false"/>
      <protection locked="true" hidden="false"/>
    </xf>
    <xf numFmtId="168" fontId="12" fillId="10" borderId="1" xfId="0" applyFont="true" applyBorder="true" applyAlignment="true" applyProtection="true">
      <alignment horizontal="center" vertical="center" textRotation="0" wrapText="false" indent="0" shrinkToFit="false"/>
      <protection locked="true" hidden="false"/>
    </xf>
    <xf numFmtId="169" fontId="12" fillId="10" borderId="1" xfId="0" applyFont="true" applyBorder="true" applyAlignment="true" applyProtection="true">
      <alignment horizontal="center" vertical="center" textRotation="0" wrapText="false" indent="0" shrinkToFit="false"/>
      <protection locked="true" hidden="false"/>
    </xf>
    <xf numFmtId="166" fontId="12" fillId="10" borderId="1" xfId="0" applyFont="true" applyBorder="true" applyAlignment="true" applyProtection="true">
      <alignment horizontal="center" vertical="center" textRotation="0" wrapText="false" indent="0" shrinkToFit="false"/>
      <protection locked="true" hidden="false"/>
    </xf>
    <xf numFmtId="168" fontId="13" fillId="10" borderId="1" xfId="0" applyFont="true" applyBorder="true" applyAlignment="true" applyProtection="true">
      <alignment horizontal="center" vertical="center" textRotation="0" wrapText="false" indent="0" shrinkToFit="false"/>
      <protection locked="true" hidden="false"/>
    </xf>
    <xf numFmtId="170" fontId="13" fillId="10" borderId="1" xfId="0" applyFont="true" applyBorder="true" applyAlignment="true" applyProtection="true">
      <alignment horizontal="center" vertical="center" textRotation="0" wrapText="false" indent="0" shrinkToFit="false"/>
      <protection locked="true" hidden="false"/>
    </xf>
    <xf numFmtId="166" fontId="13" fillId="11" borderId="1" xfId="0" applyFont="true" applyBorder="true" applyAlignment="true" applyProtection="true">
      <alignment horizontal="center" vertical="center" textRotation="0" wrapText="false" indent="0" shrinkToFit="false"/>
      <protection locked="true" hidden="false"/>
    </xf>
    <xf numFmtId="167" fontId="12" fillId="11" borderId="1" xfId="0" applyFont="true" applyBorder="true" applyAlignment="true" applyProtection="true">
      <alignment horizontal="center" vertical="center" textRotation="0" wrapText="false" indent="0" shrinkToFit="false"/>
      <protection locked="true" hidden="false"/>
    </xf>
    <xf numFmtId="168" fontId="12" fillId="11" borderId="1" xfId="0" applyFont="true" applyBorder="true" applyAlignment="true" applyProtection="true">
      <alignment horizontal="center" vertical="center" textRotation="0" wrapText="false" indent="0" shrinkToFit="false"/>
      <protection locked="true" hidden="false"/>
    </xf>
    <xf numFmtId="169" fontId="12" fillId="11" borderId="1" xfId="0" applyFont="true" applyBorder="true" applyAlignment="true" applyProtection="true">
      <alignment horizontal="center" vertical="center" textRotation="0" wrapText="false" indent="0" shrinkToFit="false"/>
      <protection locked="true" hidden="false"/>
    </xf>
    <xf numFmtId="166" fontId="12" fillId="11" borderId="1" xfId="0" applyFont="true" applyBorder="true" applyAlignment="true" applyProtection="true">
      <alignment horizontal="center" vertical="center" textRotation="0" wrapText="false" indent="0" shrinkToFit="false"/>
      <protection locked="true" hidden="false"/>
    </xf>
    <xf numFmtId="168" fontId="13" fillId="11" borderId="1" xfId="0" applyFont="true" applyBorder="true" applyAlignment="true" applyProtection="true">
      <alignment horizontal="center" vertical="center" textRotation="0" wrapText="false" indent="0" shrinkToFit="false"/>
      <protection locked="true" hidden="false"/>
    </xf>
    <xf numFmtId="170" fontId="13" fillId="11" borderId="1"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71" fontId="11" fillId="5" borderId="1" xfId="0" applyFont="true" applyBorder="true" applyAlignment="true" applyProtection="true">
      <alignment horizontal="center" vertical="center" textRotation="0" wrapText="false" indent="0" shrinkToFit="false"/>
      <protection locked="true" hidden="false"/>
    </xf>
    <xf numFmtId="165" fontId="13" fillId="6" borderId="1" xfId="0" applyFont="true" applyBorder="true" applyAlignment="true" applyProtection="true">
      <alignment horizontal="center" vertical="center" textRotation="0" wrapText="false" indent="0" shrinkToFit="false"/>
      <protection locked="true" hidden="false"/>
    </xf>
    <xf numFmtId="167" fontId="13" fillId="6" borderId="1" xfId="0" applyFont="true" applyBorder="true" applyAlignment="true" applyProtection="true">
      <alignment horizontal="center" vertical="center" textRotation="0" wrapText="false" indent="0" shrinkToFit="false"/>
      <protection locked="true" hidden="false"/>
    </xf>
    <xf numFmtId="167" fontId="13" fillId="6" borderId="1" xfId="15" applyFont="true" applyBorder="true" applyAlignment="true" applyProtection="true">
      <alignment horizontal="center" vertical="center" textRotation="0" wrapText="false" indent="0" shrinkToFit="false"/>
      <protection locked="true" hidden="false"/>
    </xf>
    <xf numFmtId="165" fontId="13" fillId="7" borderId="1" xfId="0" applyFont="true" applyBorder="true" applyAlignment="true" applyProtection="true">
      <alignment horizontal="center" vertical="center" textRotation="0" wrapText="false" indent="0" shrinkToFit="false"/>
      <protection locked="true" hidden="false"/>
    </xf>
    <xf numFmtId="167" fontId="13" fillId="7" borderId="1" xfId="0" applyFont="true" applyBorder="true" applyAlignment="true" applyProtection="true">
      <alignment horizontal="center" vertical="center" textRotation="0" wrapText="false" indent="0" shrinkToFit="false"/>
      <protection locked="true" hidden="false"/>
    </xf>
    <xf numFmtId="167" fontId="13" fillId="7" borderId="1" xfId="15" applyFont="true" applyBorder="true" applyAlignment="true" applyProtection="true">
      <alignment horizontal="center" vertical="center" textRotation="0" wrapText="false" indent="0" shrinkToFit="false"/>
      <protection locked="true" hidden="false"/>
    </xf>
    <xf numFmtId="165" fontId="13" fillId="8" borderId="1" xfId="0" applyFont="true" applyBorder="true" applyAlignment="true" applyProtection="true">
      <alignment horizontal="center" vertical="center" textRotation="0" wrapText="false" indent="0" shrinkToFit="false"/>
      <protection locked="true" hidden="false"/>
    </xf>
    <xf numFmtId="167" fontId="13" fillId="8" borderId="1" xfId="0" applyFont="true" applyBorder="true" applyAlignment="true" applyProtection="true">
      <alignment horizontal="center" vertical="center" textRotation="0" wrapText="false" indent="0" shrinkToFit="false"/>
      <protection locked="true" hidden="false"/>
    </xf>
    <xf numFmtId="167" fontId="13" fillId="8" borderId="1" xfId="15" applyFont="true" applyBorder="true" applyAlignment="true" applyProtection="true">
      <alignment horizontal="center" vertical="center" textRotation="0" wrapText="false" indent="0" shrinkToFit="false"/>
      <protection locked="true" hidden="false"/>
    </xf>
    <xf numFmtId="165" fontId="13" fillId="9" borderId="1" xfId="0" applyFont="true" applyBorder="true" applyAlignment="true" applyProtection="true">
      <alignment horizontal="center" vertical="center" textRotation="0" wrapText="false" indent="0" shrinkToFit="false"/>
      <protection locked="true" hidden="false"/>
    </xf>
    <xf numFmtId="167" fontId="13" fillId="9" borderId="1" xfId="0" applyFont="true" applyBorder="true" applyAlignment="true" applyProtection="true">
      <alignment horizontal="center" vertical="center" textRotation="0" wrapText="false" indent="0" shrinkToFit="false"/>
      <protection locked="true" hidden="false"/>
    </xf>
    <xf numFmtId="167" fontId="13" fillId="9" borderId="1" xfId="15" applyFont="true" applyBorder="true" applyAlignment="true" applyProtection="true">
      <alignment horizontal="center" vertical="center" textRotation="0" wrapText="false" indent="0" shrinkToFit="false"/>
      <protection locked="true" hidden="false"/>
    </xf>
    <xf numFmtId="165" fontId="13" fillId="10" borderId="1" xfId="0" applyFont="true" applyBorder="true" applyAlignment="true" applyProtection="true">
      <alignment horizontal="center" vertical="center" textRotation="0" wrapText="false" indent="0" shrinkToFit="false"/>
      <protection locked="true" hidden="false"/>
    </xf>
    <xf numFmtId="167" fontId="13" fillId="10" borderId="1" xfId="0" applyFont="true" applyBorder="true" applyAlignment="true" applyProtection="true">
      <alignment horizontal="center" vertical="center" textRotation="0" wrapText="false" indent="0" shrinkToFit="false"/>
      <protection locked="true" hidden="false"/>
    </xf>
    <xf numFmtId="167" fontId="13" fillId="10" borderId="1" xfId="15" applyFont="true" applyBorder="true" applyAlignment="true" applyProtection="true">
      <alignment horizontal="center" vertical="center" textRotation="0" wrapText="false" indent="0" shrinkToFit="false"/>
      <protection locked="true" hidden="false"/>
    </xf>
    <xf numFmtId="171" fontId="12" fillId="10" borderId="1" xfId="0" applyFont="true" applyBorder="true" applyAlignment="true" applyProtection="true">
      <alignment horizontal="center" vertical="center" textRotation="0" wrapText="false" indent="0" shrinkToFit="false"/>
      <protection locked="true" hidden="false"/>
    </xf>
    <xf numFmtId="169" fontId="12" fillId="11" borderId="1" xfId="15" applyFont="true" applyBorder="true" applyAlignment="true" applyProtection="true">
      <alignment horizontal="center" vertical="center" textRotation="0" wrapText="false" indent="0" shrinkToFit="false"/>
      <protection locked="true" hidden="false"/>
    </xf>
    <xf numFmtId="165" fontId="13" fillId="11" borderId="1" xfId="0" applyFont="true" applyBorder="true" applyAlignment="true" applyProtection="true">
      <alignment horizontal="center" vertical="center" textRotation="0" wrapText="false" indent="0" shrinkToFit="false"/>
      <protection locked="true" hidden="false"/>
    </xf>
    <xf numFmtId="167" fontId="13" fillId="11" borderId="1" xfId="0" applyFont="true" applyBorder="true" applyAlignment="true" applyProtection="true">
      <alignment horizontal="center" vertical="center" textRotation="0" wrapText="false" indent="0" shrinkToFit="false"/>
      <protection locked="true" hidden="false"/>
    </xf>
    <xf numFmtId="167" fontId="13" fillId="11" borderId="1" xfId="15" applyFont="true" applyBorder="true" applyAlignment="true" applyProtection="true">
      <alignment horizontal="center" vertical="center" textRotation="0" wrapText="false" indent="0" shrinkToFit="false"/>
      <protection locked="true" hidden="false"/>
    </xf>
    <xf numFmtId="164" fontId="16" fillId="0" borderId="0" xfId="0" applyFont="true" applyBorder="false" applyAlignment="true" applyProtection="true">
      <alignment horizontal="left" vertical="center" textRotation="0" wrapText="false" indent="0" shrinkToFit="false"/>
      <protection locked="true" hidden="false"/>
    </xf>
    <xf numFmtId="164" fontId="17" fillId="0" borderId="0" xfId="0" applyFont="true" applyBorder="true" applyAlignment="true" applyProtection="true">
      <alignment horizontal="center" vertical="center" textRotation="0" wrapText="false" indent="0" shrinkToFit="false"/>
      <protection locked="true" hidden="false"/>
    </xf>
    <xf numFmtId="164" fontId="18" fillId="0" borderId="0" xfId="0" applyFont="true" applyBorder="true" applyAlignment="true" applyProtection="true">
      <alignment horizontal="center" vertical="center" textRotation="0" wrapText="false" indent="0" shrinkToFit="false"/>
      <protection locked="true" hidden="false"/>
    </xf>
    <xf numFmtId="164" fontId="15" fillId="12" borderId="1" xfId="0" applyFont="true" applyBorder="true" applyAlignment="true" applyProtection="true">
      <alignment horizontal="center" vertical="center" textRotation="0" wrapText="true" indent="0" shrinkToFit="false"/>
      <protection locked="true" hidden="false"/>
    </xf>
    <xf numFmtId="164" fontId="19" fillId="12" borderId="1" xfId="0" applyFont="true" applyBorder="true" applyAlignment="true" applyProtection="true">
      <alignment horizontal="center" vertical="center" textRotation="0" wrapText="tru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20" fillId="12" borderId="1" xfId="0" applyFont="true" applyBorder="true" applyAlignment="true" applyProtection="true">
      <alignment horizontal="center" vertical="center" textRotation="0" wrapText="true" indent="0" shrinkToFit="false"/>
      <protection locked="true" hidden="false"/>
    </xf>
    <xf numFmtId="164" fontId="21" fillId="12" borderId="1" xfId="0" applyFont="true" applyBorder="true" applyAlignment="true" applyProtection="true">
      <alignment horizontal="center" vertical="center" textRotation="0" wrapText="true" indent="0" shrinkToFit="false"/>
      <protection locked="true" hidden="false"/>
    </xf>
    <xf numFmtId="164" fontId="22" fillId="12" borderId="1" xfId="0" applyFont="true" applyBorder="true" applyAlignment="true" applyProtection="true">
      <alignment horizontal="center" vertical="center" textRotation="0" wrapText="true" indent="0" shrinkToFit="false"/>
      <protection locked="true" hidden="false"/>
    </xf>
    <xf numFmtId="164" fontId="23" fillId="12" borderId="1" xfId="0" applyFont="true" applyBorder="tru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15" fillId="0" borderId="0" xfId="0" applyFont="true" applyBorder="fals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left" vertical="center" textRotation="0" wrapText="true" indent="0" shrinkToFit="false"/>
      <protection locked="true" hidden="false"/>
    </xf>
    <xf numFmtId="164" fontId="15" fillId="0" borderId="0" xfId="0" applyFont="true" applyBorder="false" applyAlignment="true" applyProtection="true">
      <alignment horizontal="left" vertical="center" textRotation="0" wrapText="false" indent="0" shrinkToFit="false"/>
      <protection locked="true" hidden="false"/>
    </xf>
    <xf numFmtId="164" fontId="15"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true" applyAlignment="true" applyProtection="true">
      <alignment horizontal="left" vertical="center" textRotation="0" wrapText="false" indent="0" shrinkToFit="false"/>
      <protection locked="true" hidden="false"/>
    </xf>
    <xf numFmtId="164" fontId="0" fillId="0" borderId="0" xfId="0" applyFont="false" applyBorder="true" applyAlignment="true" applyProtection="true">
      <alignment horizontal="center" vertical="bottom" textRotation="0" wrapText="false" indent="0" shrinkToFit="false"/>
      <protection locked="true" hidden="false"/>
    </xf>
    <xf numFmtId="164" fontId="18" fillId="0" borderId="0" xfId="0" applyFont="true" applyBorder="true" applyAlignment="true" applyProtection="true">
      <alignment horizontal="center"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FDC8F6"/>
      <rgbColor rgb="FF808080"/>
      <rgbColor rgb="FF9999FF"/>
      <rgbColor rgb="FF7030A0"/>
      <rgbColor rgb="FFEEECE1"/>
      <rgbColor rgb="FFC2EBF5"/>
      <rgbColor rgb="FF660066"/>
      <rgbColor rgb="FFFF8080"/>
      <rgbColor rgb="FF0066CC"/>
      <rgbColor rgb="FFDBD3E5"/>
      <rgbColor rgb="FF000080"/>
      <rgbColor rgb="FFFF00FF"/>
      <rgbColor rgb="FFFFFF00"/>
      <rgbColor rgb="FF00FFFF"/>
      <rgbColor rgb="FF800080"/>
      <rgbColor rgb="FF800000"/>
      <rgbColor rgb="FF008080"/>
      <rgbColor rgb="FF0000FF"/>
      <rgbColor rgb="FF00B0F0"/>
      <rgbColor rgb="FFEEEEEE"/>
      <rgbColor rgb="FFCEF0CC"/>
      <rgbColor rgb="FFFCDEA3"/>
      <rgbColor rgb="FF99CCFF"/>
      <rgbColor rgb="FFFFBFBF"/>
      <rgbColor rgb="FFCC99FF"/>
      <rgbColor rgb="FFFFCC99"/>
      <rgbColor rgb="FF3366FF"/>
      <rgbColor rgb="FF33CCCC"/>
      <rgbColor rgb="FF99CC00"/>
      <rgbColor rgb="FFFFCC00"/>
      <rgbColor rgb="FFF7A603"/>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1:U98"/>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D9" activeCellId="0" sqref="D9"/>
    </sheetView>
  </sheetViews>
  <sheetFormatPr defaultColWidth="9.1484375" defaultRowHeight="15" zeroHeight="false" outlineLevelRow="0" outlineLevelCol="0"/>
  <cols>
    <col collapsed="false" customWidth="true" hidden="false" outlineLevel="0" max="1" min="1" style="1" width="2"/>
    <col collapsed="false" customWidth="true" hidden="false" outlineLevel="0" max="2" min="2" style="1" width="10.57"/>
    <col collapsed="false" customWidth="true" hidden="false" outlineLevel="0" max="3" min="3" style="1" width="8"/>
    <col collapsed="false" customWidth="true" hidden="false" outlineLevel="0" max="4" min="4" style="1" width="8.42"/>
    <col collapsed="false" customWidth="true" hidden="false" outlineLevel="0" max="5" min="5" style="1" width="9.29"/>
    <col collapsed="false" customWidth="true" hidden="false" outlineLevel="0" max="6" min="6" style="1" width="6.85"/>
    <col collapsed="false" customWidth="true" hidden="false" outlineLevel="0" max="7" min="7" style="1" width="7.71"/>
    <col collapsed="false" customWidth="true" hidden="false" outlineLevel="0" max="8" min="8" style="2" width="9.42"/>
    <col collapsed="false" customWidth="true" hidden="false" outlineLevel="0" max="9" min="9" style="1" width="9.29"/>
    <col collapsed="false" customWidth="true" hidden="false" outlineLevel="0" max="10" min="10" style="1" width="9.57"/>
    <col collapsed="false" customWidth="true" hidden="false" outlineLevel="0" max="11" min="11" style="1" width="8.71"/>
    <col collapsed="false" customWidth="true" hidden="false" outlineLevel="0" max="13" min="13" style="1" width="8.86"/>
    <col collapsed="false" customWidth="true" hidden="false" outlineLevel="0" max="14" min="14" style="1" width="9.71"/>
    <col collapsed="false" customWidth="true" hidden="false" outlineLevel="0" max="16" min="15" style="1" width="9.42"/>
    <col collapsed="false" customWidth="true" hidden="false" outlineLevel="0" max="17" min="17" style="1" width="9.29"/>
    <col collapsed="false" customWidth="true" hidden="false" outlineLevel="0" max="18" min="18" style="1" width="8.71"/>
    <col collapsed="false" customWidth="true" hidden="false" outlineLevel="0" max="19" min="19" style="1" width="8.86"/>
    <col collapsed="false" customWidth="true" hidden="false" outlineLevel="0" max="20" min="20" style="1" width="10.14"/>
    <col collapsed="false" customWidth="true" hidden="false" outlineLevel="0" max="21" min="21" style="1" width="11.57"/>
    <col collapsed="false" customWidth="true" hidden="false" outlineLevel="0" max="22" min="22" style="1" width="2"/>
    <col collapsed="false" customWidth="true" hidden="false" outlineLevel="0" max="1012" min="23" style="1" width="14.42"/>
  </cols>
  <sheetData>
    <row r="1" customFormat="false" ht="22.05" hidden="false" customHeight="false" outlineLevel="0" collapsed="false">
      <c r="B1" s="3" t="s">
        <v>0</v>
      </c>
      <c r="C1" s="3"/>
      <c r="D1" s="3"/>
      <c r="E1" s="3"/>
      <c r="F1" s="3"/>
      <c r="G1" s="3"/>
      <c r="H1" s="3"/>
      <c r="I1" s="3"/>
      <c r="J1" s="3"/>
      <c r="K1" s="3"/>
      <c r="L1" s="3"/>
      <c r="M1" s="3"/>
      <c r="N1" s="3"/>
      <c r="O1" s="3"/>
      <c r="P1" s="3"/>
      <c r="Q1" s="3"/>
      <c r="R1" s="3"/>
      <c r="S1" s="3"/>
      <c r="T1" s="3"/>
      <c r="U1" s="3"/>
    </row>
    <row r="2" customFormat="false" ht="17.15" hidden="false" customHeight="false" outlineLevel="0" collapsed="false">
      <c r="B2" s="4" t="s">
        <v>1</v>
      </c>
      <c r="C2" s="4"/>
      <c r="D2" s="4"/>
      <c r="E2" s="4"/>
      <c r="F2" s="4"/>
      <c r="G2" s="4"/>
      <c r="H2" s="4"/>
      <c r="I2" s="4"/>
      <c r="J2" s="4"/>
      <c r="K2" s="4"/>
      <c r="L2" s="4"/>
      <c r="M2" s="4"/>
      <c r="N2" s="4"/>
      <c r="O2" s="4"/>
      <c r="P2" s="4"/>
      <c r="Q2" s="4"/>
      <c r="R2" s="4"/>
      <c r="S2" s="4"/>
      <c r="T2" s="4"/>
      <c r="U2" s="4"/>
    </row>
    <row r="3" customFormat="false" ht="7.5" hidden="false" customHeight="true" outlineLevel="0" collapsed="false">
      <c r="B3" s="5"/>
      <c r="C3" s="5"/>
      <c r="D3" s="5"/>
      <c r="E3" s="5"/>
      <c r="F3" s="5"/>
      <c r="G3" s="5"/>
      <c r="H3" s="6"/>
      <c r="I3" s="5"/>
      <c r="J3" s="5"/>
      <c r="K3" s="5"/>
      <c r="L3" s="5"/>
      <c r="M3" s="5"/>
      <c r="N3" s="5"/>
      <c r="O3" s="5"/>
      <c r="P3" s="5"/>
      <c r="Q3" s="5"/>
      <c r="R3" s="5"/>
      <c r="S3" s="5"/>
      <c r="T3" s="5"/>
      <c r="U3" s="5"/>
    </row>
    <row r="4" s="7" customFormat="true" ht="31.2" hidden="false" customHeight="true" outlineLevel="0" collapsed="false">
      <c r="B4" s="8" t="s">
        <v>2</v>
      </c>
      <c r="C4" s="9" t="s">
        <v>3</v>
      </c>
      <c r="D4" s="9"/>
      <c r="E4" s="9"/>
      <c r="F4" s="9" t="s">
        <v>4</v>
      </c>
      <c r="G4" s="9"/>
      <c r="H4" s="10" t="s">
        <v>5</v>
      </c>
      <c r="I4" s="10"/>
      <c r="J4" s="10"/>
      <c r="K4" s="10"/>
      <c r="L4" s="10"/>
      <c r="M4" s="10"/>
      <c r="N4" s="10"/>
      <c r="O4" s="10"/>
      <c r="P4" s="10"/>
      <c r="Q4" s="10"/>
      <c r="R4" s="10"/>
      <c r="S4" s="10"/>
      <c r="T4" s="10"/>
      <c r="U4" s="9" t="s">
        <v>6</v>
      </c>
    </row>
    <row r="5" s="7" customFormat="true" ht="31.2" hidden="false" customHeight="true" outlineLevel="0" collapsed="false">
      <c r="B5" s="8"/>
      <c r="C5" s="11" t="n">
        <v>13</v>
      </c>
      <c r="D5" s="11"/>
      <c r="E5" s="11"/>
      <c r="F5" s="9"/>
      <c r="G5" s="9"/>
      <c r="H5" s="10"/>
      <c r="I5" s="10"/>
      <c r="J5" s="10"/>
      <c r="K5" s="10"/>
      <c r="L5" s="10"/>
      <c r="M5" s="10"/>
      <c r="N5" s="10"/>
      <c r="O5" s="10"/>
      <c r="P5" s="10"/>
      <c r="Q5" s="10"/>
      <c r="R5" s="10"/>
      <c r="S5" s="10"/>
      <c r="T5" s="10"/>
      <c r="U5" s="9"/>
    </row>
    <row r="6" s="7" customFormat="true" ht="33" hidden="false" customHeight="true" outlineLevel="0" collapsed="false">
      <c r="B6" s="12" t="n">
        <v>65</v>
      </c>
      <c r="C6" s="13" t="s">
        <v>7</v>
      </c>
      <c r="D6" s="14" t="s">
        <v>8</v>
      </c>
      <c r="E6" s="14" t="s">
        <v>9</v>
      </c>
      <c r="F6" s="11" t="n">
        <v>186</v>
      </c>
      <c r="G6" s="13" t="s">
        <v>10</v>
      </c>
      <c r="H6" s="13" t="s">
        <v>11</v>
      </c>
      <c r="I6" s="14" t="s">
        <v>12</v>
      </c>
      <c r="J6" s="14" t="s">
        <v>13</v>
      </c>
      <c r="K6" s="14" t="s">
        <v>14</v>
      </c>
      <c r="L6" s="13" t="s">
        <v>15</v>
      </c>
      <c r="M6" s="13" t="s">
        <v>16</v>
      </c>
      <c r="N6" s="13" t="s">
        <v>17</v>
      </c>
      <c r="O6" s="13" t="s">
        <v>18</v>
      </c>
      <c r="P6" s="13" t="s">
        <v>19</v>
      </c>
      <c r="Q6" s="13" t="s">
        <v>20</v>
      </c>
      <c r="R6" s="13" t="s">
        <v>21</v>
      </c>
      <c r="S6" s="13" t="s">
        <v>22</v>
      </c>
      <c r="T6" s="13" t="s">
        <v>23</v>
      </c>
      <c r="U6" s="15" t="n">
        <v>620</v>
      </c>
    </row>
    <row r="7" s="7" customFormat="true" ht="22.7" hidden="false" customHeight="true" outlineLevel="0" collapsed="false">
      <c r="B7" s="16" t="s">
        <v>24</v>
      </c>
      <c r="C7" s="17" t="n">
        <v>0.5</v>
      </c>
      <c r="D7" s="18" t="n">
        <f aca="false">C$5*C7</f>
        <v>6.5</v>
      </c>
      <c r="E7" s="19" t="n">
        <f aca="false">TIME(0,0,((1000/1000)/($D7/3600)))</f>
        <v>0.00640046296296296</v>
      </c>
      <c r="F7" s="20" t="n">
        <f aca="false">((C7*($F$6-$B$6))+$B$6)</f>
        <v>125.5</v>
      </c>
      <c r="G7" s="21" t="n">
        <f aca="false">F7/$F$6</f>
        <v>0.674731182795699</v>
      </c>
      <c r="H7" s="22" t="n">
        <f aca="false">TIME(0,0,((100/1000)/($D7/3600)))</f>
        <v>0.000636574074074074</v>
      </c>
      <c r="I7" s="22" t="n">
        <f aca="false">TIME(0,0,((200/1000)/($D7/3600)))</f>
        <v>0.00127314814814815</v>
      </c>
      <c r="J7" s="22" t="n">
        <f aca="false">TIME(0,0,((300/1000)/($D7/3600)))</f>
        <v>0.0019212962962963</v>
      </c>
      <c r="K7" s="22" t="n">
        <f aca="false">TIME(0,0,((400/1000)/($D7/3600)))</f>
        <v>0.00255787037037037</v>
      </c>
      <c r="L7" s="22" t="n">
        <f aca="false">TIME(0,0,((500/1000)/($D7/3600)))</f>
        <v>0.00319444444444444</v>
      </c>
      <c r="M7" s="22" t="n">
        <f aca="false">TIME(0,0,((1000/1000)/($D7/3600)))</f>
        <v>0.00640046296296296</v>
      </c>
      <c r="N7" s="22" t="n">
        <f aca="false">TIME(0,0,((2000/1000)/($D7/3600)))</f>
        <v>0.0128125</v>
      </c>
      <c r="O7" s="22" t="n">
        <f aca="false">TIME(0,0,((3000/1000)/($D7/3600)))</f>
        <v>0.019224537037037</v>
      </c>
      <c r="P7" s="23" t="n">
        <f aca="false">TIME(0,0,((5000/1000)/($D7/3600)))</f>
        <v>0.0320486111111111</v>
      </c>
      <c r="Q7" s="23" t="n">
        <f aca="false">TIME(0,0,((10000/1000)/($D7/3600)))</f>
        <v>0.0640972222222222</v>
      </c>
      <c r="R7" s="23" t="n">
        <f aca="false">TIME(0,0,((15000/1000)/($D7/3600)))</f>
        <v>0.0961458333333333</v>
      </c>
      <c r="S7" s="23" t="n">
        <f aca="false">TIME(0,0,((21100/1000)/($D7/3600)))</f>
        <v>0.13525462962963</v>
      </c>
      <c r="T7" s="23" t="n">
        <f aca="false">TIME(0,0,((42200/1000)/($D7/3600)))</f>
        <v>0.270509259259259</v>
      </c>
      <c r="U7" s="23" t="n">
        <f aca="false">($U$6/1000)*M7</f>
        <v>0.00396828703703704</v>
      </c>
    </row>
    <row r="8" s="7" customFormat="true" ht="22.7" hidden="false" customHeight="true" outlineLevel="0" collapsed="false">
      <c r="B8" s="16"/>
      <c r="C8" s="17" t="n">
        <v>0.6</v>
      </c>
      <c r="D8" s="18" t="n">
        <f aca="false">C$5*C8</f>
        <v>7.8</v>
      </c>
      <c r="E8" s="19" t="n">
        <f aca="false">TIME(0,0,((1000/1000)/($D8/3600)))</f>
        <v>0.00533564814814815</v>
      </c>
      <c r="F8" s="20" t="n">
        <f aca="false">((C8*($F$6-$B$6))+$B$6)</f>
        <v>137.6</v>
      </c>
      <c r="G8" s="21" t="n">
        <f aca="false">F8/$F$6</f>
        <v>0.739784946236559</v>
      </c>
      <c r="H8" s="22" t="n">
        <f aca="false">TIME(0,0,((100/1000)/($D8/3600)))</f>
        <v>0.000534188034188034</v>
      </c>
      <c r="I8" s="22" t="n">
        <f aca="false">TIME(0,0,((200/1000)/($D8/3600)))</f>
        <v>0.00106481481481481</v>
      </c>
      <c r="J8" s="22" t="n">
        <f aca="false">TIME(0,0,((300/1000)/($D8/3600)))</f>
        <v>0.0016025641025641</v>
      </c>
      <c r="K8" s="22" t="n">
        <f aca="false">TIME(0,0,((400/1000)/($D8/3600)))</f>
        <v>0.00213675213675214</v>
      </c>
      <c r="L8" s="22" t="n">
        <f aca="false">TIME(0,0,((500/1000)/($D8/3600)))</f>
        <v>0.00267094017094017</v>
      </c>
      <c r="M8" s="22" t="n">
        <f aca="false">TIME(0,0,((1000/1000)/($D8/3600)))</f>
        <v>0.00533564814814815</v>
      </c>
      <c r="N8" s="22" t="n">
        <f aca="false">TIME(0,0,((2000/1000)/($D8/3600)))</f>
        <v>0.0106837606837607</v>
      </c>
      <c r="O8" s="22" t="n">
        <f aca="false">TIME(0,0,((3000/1000)/($D8/3600)))</f>
        <v>0.016025641025641</v>
      </c>
      <c r="P8" s="23" t="n">
        <f aca="false">TIME(0,0,((5000/1000)/($D8/3600)))</f>
        <v>0.0267094017094017</v>
      </c>
      <c r="Q8" s="23" t="n">
        <f aca="false">TIME(0,0,((10000/1000)/($D8/3600)))</f>
        <v>0.0534188034188034</v>
      </c>
      <c r="R8" s="23" t="n">
        <f aca="false">TIME(0,0,((15000/1000)/($D8/3600)))</f>
        <v>0.0801282051282051</v>
      </c>
      <c r="S8" s="23" t="n">
        <f aca="false">TIME(0,0,((21100/1000)/($D8/3600)))</f>
        <v>0.112713675213675</v>
      </c>
      <c r="T8" s="23" t="n">
        <f aca="false">TIME(0,0,((42200/1000)/($D8/3600)))</f>
        <v>0.22542735042735</v>
      </c>
      <c r="U8" s="23" t="n">
        <f aca="false">($U$6/1000)*M8</f>
        <v>0.00330810185185185</v>
      </c>
    </row>
    <row r="9" s="7" customFormat="true" ht="22.7" hidden="false" customHeight="true" outlineLevel="0" collapsed="false">
      <c r="B9" s="16" t="s">
        <v>25</v>
      </c>
      <c r="C9" s="24" t="n">
        <v>0.65</v>
      </c>
      <c r="D9" s="25" t="n">
        <f aca="false">C$5*C9</f>
        <v>8.45</v>
      </c>
      <c r="E9" s="26" t="n">
        <f aca="false">TIME(0,0,((1000/1000)/($D9/3600)))</f>
        <v>0.00493096646942801</v>
      </c>
      <c r="F9" s="27" t="n">
        <f aca="false">((C9*($F$6-$B$6))+$B$6)</f>
        <v>143.65</v>
      </c>
      <c r="G9" s="28" t="n">
        <f aca="false">F9/$F$6</f>
        <v>0.772311827956989</v>
      </c>
      <c r="H9" s="29" t="n">
        <f aca="false">TIME(0,0,((100/1000)/($D9/3600)))</f>
        <v>0.000493096646942801</v>
      </c>
      <c r="I9" s="29" t="n">
        <f aca="false">TIME(0,0,((200/1000)/($D9/3600)))</f>
        <v>0.000986193293885601</v>
      </c>
      <c r="J9" s="29" t="n">
        <f aca="false">TIME(0,0,((300/1000)/($D9/3600)))</f>
        <v>0.0014792899408284</v>
      </c>
      <c r="K9" s="29" t="n">
        <f aca="false">TIME(0,0,((400/1000)/($D9/3600)))</f>
        <v>0.0019723865877712</v>
      </c>
      <c r="L9" s="29" t="n">
        <f aca="false">TIME(0,0,((500/1000)/($D9/3600)))</f>
        <v>0.002465483234714</v>
      </c>
      <c r="M9" s="29" t="n">
        <f aca="false">TIME(0,0,((1000/1000)/($D9/3600)))</f>
        <v>0.00493096646942801</v>
      </c>
      <c r="N9" s="29" t="n">
        <f aca="false">TIME(0,0,((2000/1000)/($D9/3600)))</f>
        <v>0.00986193293885602</v>
      </c>
      <c r="O9" s="29" t="n">
        <f aca="false">TIME(0,0,((3000/1000)/($D9/3600)))</f>
        <v>0.014792899408284</v>
      </c>
      <c r="P9" s="30" t="n">
        <f aca="false">TIME(0,0,((5000/1000)/($D9/3600)))</f>
        <v>0.02465483234714</v>
      </c>
      <c r="Q9" s="30" t="n">
        <f aca="false">TIME(0,0,((10000/1000)/($D9/3600)))</f>
        <v>0.0493096646942801</v>
      </c>
      <c r="R9" s="30" t="n">
        <f aca="false">TIME(0,0,((15000/1000)/($D9/3600)))</f>
        <v>0.0739644970414201</v>
      </c>
      <c r="S9" s="30" t="n">
        <f aca="false">TIME(0,0,((21100/1000)/($D9/3600)))</f>
        <v>0.104043392504931</v>
      </c>
      <c r="T9" s="30" t="n">
        <f aca="false">TIME(0,0,((42200/1000)/($D9/3600)))</f>
        <v>0.208086785009862</v>
      </c>
      <c r="U9" s="30" t="n">
        <f aca="false">($U$6/1000)*M9</f>
        <v>0.00305719921104537</v>
      </c>
    </row>
    <row r="10" s="7" customFormat="true" ht="22.7" hidden="false" customHeight="true" outlineLevel="0" collapsed="false">
      <c r="B10" s="16"/>
      <c r="C10" s="24" t="n">
        <v>0.7</v>
      </c>
      <c r="D10" s="25" t="n">
        <f aca="false">C$5*C10</f>
        <v>9.1</v>
      </c>
      <c r="E10" s="26" t="n">
        <f aca="false">TIME(0,0,((1000/1000)/($D10/3600)))</f>
        <v>0.00457875457875458</v>
      </c>
      <c r="F10" s="27" t="n">
        <f aca="false">((C10*($F$6-$B$6))+$B$6)</f>
        <v>149.7</v>
      </c>
      <c r="G10" s="28" t="n">
        <f aca="false">F10/$F$6</f>
        <v>0.804838709677419</v>
      </c>
      <c r="H10" s="29" t="n">
        <f aca="false">TIME(0,0,((100/1000)/($D10/3600)))</f>
        <v>0.000457875457875458</v>
      </c>
      <c r="I10" s="29" t="n">
        <f aca="false">TIME(0,0,((200/1000)/($D10/3600)))</f>
        <v>0.000915750915750916</v>
      </c>
      <c r="J10" s="29" t="n">
        <f aca="false">TIME(0,0,((300/1000)/($D10/3600)))</f>
        <v>0.00137362637362637</v>
      </c>
      <c r="K10" s="29" t="n">
        <f aca="false">TIME(0,0,((400/1000)/($D10/3600)))</f>
        <v>0.00183150183150183</v>
      </c>
      <c r="L10" s="29" t="n">
        <f aca="false">TIME(0,0,((500/1000)/($D10/3600)))</f>
        <v>0.00228937728937729</v>
      </c>
      <c r="M10" s="29" t="n">
        <f aca="false">TIME(0,0,((1000/1000)/($D10/3600)))</f>
        <v>0.00457875457875458</v>
      </c>
      <c r="N10" s="29" t="n">
        <f aca="false">TIME(0,0,((2000/1000)/($D10/3600)))</f>
        <v>0.00915750915750916</v>
      </c>
      <c r="O10" s="29" t="n">
        <f aca="false">TIME(0,0,((3000/1000)/($D10/3600)))</f>
        <v>0.0137362637362637</v>
      </c>
      <c r="P10" s="30" t="n">
        <f aca="false">TIME(0,0,((5000/1000)/($D10/3600)))</f>
        <v>0.0228937728937729</v>
      </c>
      <c r="Q10" s="30" t="n">
        <f aca="false">TIME(0,0,((10000/1000)/($D10/3600)))</f>
        <v>0.0457875457875458</v>
      </c>
      <c r="R10" s="30" t="n">
        <f aca="false">TIME(0,0,((15000/1000)/($D10/3600)))</f>
        <v>0.0686813186813187</v>
      </c>
      <c r="S10" s="30" t="n">
        <f aca="false">TIME(0,0,((21100/1000)/($D10/3600)))</f>
        <v>0.0966117216117216</v>
      </c>
      <c r="T10" s="30" t="n">
        <f aca="false">TIME(0,0,((42200/1000)/($D10/3600)))</f>
        <v>0.193223443223443</v>
      </c>
      <c r="U10" s="30" t="n">
        <f aca="false">($U$6/1000)*M10</f>
        <v>0.00283882783882784</v>
      </c>
    </row>
    <row r="11" s="7" customFormat="true" ht="22.7" hidden="false" customHeight="true" outlineLevel="0" collapsed="false">
      <c r="B11" s="16" t="s">
        <v>26</v>
      </c>
      <c r="C11" s="31" t="n">
        <v>0.75</v>
      </c>
      <c r="D11" s="32" t="n">
        <f aca="false">C$5*C11</f>
        <v>9.75</v>
      </c>
      <c r="E11" s="33" t="n">
        <f aca="false">TIME(0,0,((1000/1000)/($D11/3600)))</f>
        <v>0.00427350427350427</v>
      </c>
      <c r="F11" s="34" t="n">
        <f aca="false">((C11*($F$6-$B$6))+$B$6)</f>
        <v>155.75</v>
      </c>
      <c r="G11" s="35" t="n">
        <f aca="false">F11/$F$6</f>
        <v>0.83736559139785</v>
      </c>
      <c r="H11" s="36" t="n">
        <f aca="false">TIME(0,0,((100/1000)/($D11/3600)))</f>
        <v>0.000427350427350427</v>
      </c>
      <c r="I11" s="36" t="n">
        <f aca="false">TIME(0,0,((200/1000)/($D11/3600)))</f>
        <v>0.000854700854700855</v>
      </c>
      <c r="J11" s="36" t="n">
        <f aca="false">TIME(0,0,((300/1000)/($D11/3600)))</f>
        <v>0.00128205128205128</v>
      </c>
      <c r="K11" s="36" t="n">
        <f aca="false">TIME(0,0,((400/1000)/($D11/3600)))</f>
        <v>0.00170940170940171</v>
      </c>
      <c r="L11" s="36" t="n">
        <f aca="false">TIME(0,0,((500/1000)/($D11/3600)))</f>
        <v>0.00213675213675214</v>
      </c>
      <c r="M11" s="36" t="n">
        <f aca="false">TIME(0,0,((1000/1000)/($D11/3600)))</f>
        <v>0.00427350427350427</v>
      </c>
      <c r="N11" s="36" t="n">
        <f aca="false">TIME(0,0,((2000/1000)/($D11/3600)))</f>
        <v>0.00854700854700855</v>
      </c>
      <c r="O11" s="36" t="n">
        <f aca="false">TIME(0,0,((3000/1000)/($D11/3600)))</f>
        <v>0.0128205128205128</v>
      </c>
      <c r="P11" s="37" t="n">
        <f aca="false">TIME(0,0,((5000/1000)/($D11/3600)))</f>
        <v>0.0213675213675214</v>
      </c>
      <c r="Q11" s="37" t="n">
        <f aca="false">TIME(0,0,((10000/1000)/($D11/3600)))</f>
        <v>0.0427350427350427</v>
      </c>
      <c r="R11" s="37" t="n">
        <f aca="false">TIME(0,0,((15000/1000)/($D11/3600)))</f>
        <v>0.0641025641025641</v>
      </c>
      <c r="S11" s="37" t="n">
        <f aca="false">TIME(0,0,((21100/1000)/($D11/3600)))</f>
        <v>0.0901709401709402</v>
      </c>
      <c r="T11" s="37" t="n">
        <f aca="false">TIME(0,0,((42200/1000)/($D11/3600)))</f>
        <v>0.18034188034188</v>
      </c>
      <c r="U11" s="37" t="n">
        <f aca="false">($U$6/1000)*M11</f>
        <v>0.00264957264957265</v>
      </c>
    </row>
    <row r="12" s="7" customFormat="true" ht="22.7" hidden="false" customHeight="true" outlineLevel="0" collapsed="false">
      <c r="B12" s="16"/>
      <c r="C12" s="31" t="n">
        <v>0.8</v>
      </c>
      <c r="D12" s="32" t="n">
        <f aca="false">C$5*C12</f>
        <v>10.4</v>
      </c>
      <c r="E12" s="33" t="n">
        <f aca="false">TIME(0,0,((1000/1000)/($D12/3600)))</f>
        <v>0.00400641025641026</v>
      </c>
      <c r="F12" s="34" t="n">
        <f aca="false">((C12*($F$6-$B$6))+$B$6)</f>
        <v>161.8</v>
      </c>
      <c r="G12" s="35" t="n">
        <f aca="false">F12/$F$6</f>
        <v>0.86989247311828</v>
      </c>
      <c r="H12" s="36" t="n">
        <f aca="false">TIME(0,0,((100/1000)/($D12/3600)))</f>
        <v>0.000400641025641026</v>
      </c>
      <c r="I12" s="36" t="n">
        <f aca="false">TIME(0,0,((200/1000)/($D12/3600)))</f>
        <v>0.000801282051282051</v>
      </c>
      <c r="J12" s="36" t="n">
        <f aca="false">TIME(0,0,((300/1000)/($D12/3600)))</f>
        <v>0.00120192307692308</v>
      </c>
      <c r="K12" s="36" t="n">
        <f aca="false">TIME(0,0,((400/1000)/($D12/3600)))</f>
        <v>0.0016025641025641</v>
      </c>
      <c r="L12" s="36" t="n">
        <f aca="false">TIME(0,0,((500/1000)/($D12/3600)))</f>
        <v>0.00200320512820513</v>
      </c>
      <c r="M12" s="36" t="n">
        <f aca="false">TIME(0,0,((1000/1000)/($D12/3600)))</f>
        <v>0.00400641025641026</v>
      </c>
      <c r="N12" s="36" t="n">
        <f aca="false">TIME(0,0,((2000/1000)/($D12/3600)))</f>
        <v>0.00801282051282051</v>
      </c>
      <c r="O12" s="36" t="n">
        <f aca="false">TIME(0,0,((3000/1000)/($D12/3600)))</f>
        <v>0.0120192307692308</v>
      </c>
      <c r="P12" s="37" t="n">
        <f aca="false">TIME(0,0,((5000/1000)/($D12/3600)))</f>
        <v>0.0200320512820513</v>
      </c>
      <c r="Q12" s="37" t="n">
        <f aca="false">TIME(0,0,((10000/1000)/($D12/3600)))</f>
        <v>0.0400641025641026</v>
      </c>
      <c r="R12" s="37" t="n">
        <f aca="false">TIME(0,0,((15000/1000)/($D12/3600)))</f>
        <v>0.0600961538461538</v>
      </c>
      <c r="S12" s="37" t="n">
        <f aca="false">TIME(0,0,((21100/1000)/($D12/3600)))</f>
        <v>0.0845352564102564</v>
      </c>
      <c r="T12" s="37" t="n">
        <f aca="false">TIME(0,0,((42200/1000)/($D12/3600)))</f>
        <v>0.169070512820513</v>
      </c>
      <c r="U12" s="37" t="n">
        <f aca="false">($U$6/1000)*M12</f>
        <v>0.00248397435897436</v>
      </c>
    </row>
    <row r="13" s="7" customFormat="true" ht="22.7" hidden="false" customHeight="true" outlineLevel="0" collapsed="false">
      <c r="B13" s="16" t="s">
        <v>27</v>
      </c>
      <c r="C13" s="38" t="n">
        <v>0.85</v>
      </c>
      <c r="D13" s="39" t="n">
        <f aca="false">C$5*C13</f>
        <v>11.05</v>
      </c>
      <c r="E13" s="40" t="n">
        <f aca="false">TIME(0,0,((1000/1000)/($D13/3600)))</f>
        <v>0.00377073906485671</v>
      </c>
      <c r="F13" s="41" t="n">
        <f aca="false">((C13*($F$6-$B$6))+$B$6)</f>
        <v>167.85</v>
      </c>
      <c r="G13" s="42" t="n">
        <f aca="false">F13/$F$6</f>
        <v>0.90241935483871</v>
      </c>
      <c r="H13" s="43" t="n">
        <f aca="false">TIME(0,0,((100/1000)/($D13/3600)))</f>
        <v>0.000377073906485671</v>
      </c>
      <c r="I13" s="43" t="n">
        <f aca="false">TIME(0,0,((200/1000)/($D13/3600)))</f>
        <v>0.000754147812971343</v>
      </c>
      <c r="J13" s="43" t="n">
        <f aca="false">TIME(0,0,((300/1000)/($D13/3600)))</f>
        <v>0.00113122171945701</v>
      </c>
      <c r="K13" s="43" t="n">
        <f aca="false">TIME(0,0,((400/1000)/($D13/3600)))</f>
        <v>0.00150829562594269</v>
      </c>
      <c r="L13" s="43" t="n">
        <f aca="false">TIME(0,0,((500/1000)/($D13/3600)))</f>
        <v>0.00188536953242836</v>
      </c>
      <c r="M13" s="43" t="n">
        <f aca="false">TIME(0,0,((1000/1000)/($D13/3600)))</f>
        <v>0.00377073906485671</v>
      </c>
      <c r="N13" s="43" t="n">
        <f aca="false">TIME(0,0,((2000/1000)/($D13/3600)))</f>
        <v>0.00754147812971343</v>
      </c>
      <c r="O13" s="43" t="n">
        <f aca="false">TIME(0,0,((3000/1000)/($D13/3600)))</f>
        <v>0.0113122171945701</v>
      </c>
      <c r="P13" s="44" t="n">
        <f aca="false">TIME(0,0,((5000/1000)/($D13/3600)))</f>
        <v>0.0188536953242836</v>
      </c>
      <c r="Q13" s="44" t="n">
        <f aca="false">TIME(0,0,((10000/1000)/($D13/3600)))</f>
        <v>0.0377073906485671</v>
      </c>
      <c r="R13" s="44" t="n">
        <f aca="false">TIME(0,0,((15000/1000)/($D13/3600)))</f>
        <v>0.0565610859728507</v>
      </c>
      <c r="S13" s="44" t="n">
        <f aca="false">TIME(0,0,((21100/1000)/($D13/3600)))</f>
        <v>0.0795625942684766</v>
      </c>
      <c r="T13" s="44" t="n">
        <f aca="false">TIME(0,0,((42200/1000)/($D13/3600)))</f>
        <v>0.159125188536953</v>
      </c>
      <c r="U13" s="44" t="n">
        <f aca="false">($U$6/1000)*M13</f>
        <v>0.00233785822021116</v>
      </c>
    </row>
    <row r="14" s="7" customFormat="true" ht="22.7" hidden="false" customHeight="true" outlineLevel="0" collapsed="false">
      <c r="B14" s="16"/>
      <c r="C14" s="38" t="n">
        <v>0.9</v>
      </c>
      <c r="D14" s="39" t="n">
        <f aca="false">C$5*C14</f>
        <v>11.7</v>
      </c>
      <c r="E14" s="40" t="n">
        <f aca="false">TIME(0,0,((1000/1000)/($D14/3600)))</f>
        <v>0.00356125356125356</v>
      </c>
      <c r="F14" s="41" t="n">
        <f aca="false">((C14*($F$6-$B$6))+$B$6)</f>
        <v>173.9</v>
      </c>
      <c r="G14" s="42" t="n">
        <f aca="false">F14/$F$6</f>
        <v>0.93494623655914</v>
      </c>
      <c r="H14" s="43" t="n">
        <f aca="false">TIME(0,0,((100/1000)/($D14/3600)))</f>
        <v>0.000356125356125356</v>
      </c>
      <c r="I14" s="43" t="n">
        <f aca="false">TIME(0,0,((200/1000)/($D14/3600)))</f>
        <v>0.000712250712250712</v>
      </c>
      <c r="J14" s="43" t="n">
        <f aca="false">TIME(0,0,((300/1000)/($D14/3600)))</f>
        <v>0.00106837606837607</v>
      </c>
      <c r="K14" s="43" t="n">
        <f aca="false">TIME(0,0,((400/1000)/($D14/3600)))</f>
        <v>0.00142450142450142</v>
      </c>
      <c r="L14" s="43" t="n">
        <f aca="false">TIME(0,0,((500/1000)/($D14/3600)))</f>
        <v>0.00178062678062678</v>
      </c>
      <c r="M14" s="43" t="n">
        <f aca="false">TIME(0,0,((1000/1000)/($D14/3600)))</f>
        <v>0.00356125356125356</v>
      </c>
      <c r="N14" s="43" t="n">
        <f aca="false">TIME(0,0,((2000/1000)/($D14/3600)))</f>
        <v>0.00712250712250712</v>
      </c>
      <c r="O14" s="43" t="n">
        <f aca="false">TIME(0,0,((3000/1000)/($D14/3600)))</f>
        <v>0.0106837606837607</v>
      </c>
      <c r="P14" s="44" t="n">
        <f aca="false">TIME(0,0,((5000/1000)/($D14/3600)))</f>
        <v>0.0178062678062678</v>
      </c>
      <c r="Q14" s="44" t="n">
        <f aca="false">TIME(0,0,((10000/1000)/($D14/3600)))</f>
        <v>0.0356125356125356</v>
      </c>
      <c r="R14" s="44" t="n">
        <f aca="false">TIME(0,0,((15000/1000)/($D14/3600)))</f>
        <v>0.0534188034188034</v>
      </c>
      <c r="S14" s="44" t="n">
        <f aca="false">TIME(0,0,((21100/1000)/($D14/3600)))</f>
        <v>0.0751424501424502</v>
      </c>
      <c r="T14" s="44" t="n">
        <f aca="false">TIME(0,0,((42200/1000)/($D14/3600)))</f>
        <v>0.1502849002849</v>
      </c>
      <c r="U14" s="44" t="n">
        <f aca="false">($U$6/1000)*M14</f>
        <v>0.00220797720797721</v>
      </c>
    </row>
    <row r="15" s="7" customFormat="true" ht="22.7" hidden="false" customHeight="true" outlineLevel="0" collapsed="false">
      <c r="B15" s="16" t="s">
        <v>28</v>
      </c>
      <c r="C15" s="45" t="n">
        <v>0.95</v>
      </c>
      <c r="D15" s="46" t="n">
        <f aca="false">C$5*C15</f>
        <v>12.35</v>
      </c>
      <c r="E15" s="47" t="n">
        <f aca="false">TIME(0,0,((1000/1000)/($D15/3600)))</f>
        <v>0.00337381916329285</v>
      </c>
      <c r="F15" s="48" t="n">
        <f aca="false">((C15*($F$6-$B$6))+$B$6)</f>
        <v>179.95</v>
      </c>
      <c r="G15" s="49" t="n">
        <f aca="false">F15/$F$6</f>
        <v>0.96747311827957</v>
      </c>
      <c r="H15" s="50" t="n">
        <f aca="false">TIME(0,0,((100/1000)/($D15/3600)))</f>
        <v>0.000337381916329285</v>
      </c>
      <c r="I15" s="50" t="n">
        <f aca="false">TIME(0,0,((200/1000)/($D15/3600)))</f>
        <v>0.00067476383265857</v>
      </c>
      <c r="J15" s="50" t="n">
        <f aca="false">TIME(0,0,((300/1000)/($D15/3600)))</f>
        <v>0.00101214574898785</v>
      </c>
      <c r="K15" s="50" t="n">
        <f aca="false">TIME(0,0,((400/1000)/($D15/3600)))</f>
        <v>0.00134952766531714</v>
      </c>
      <c r="L15" s="50" t="n">
        <f aca="false">TIME(0,0,((500/1000)/($D15/3600)))</f>
        <v>0.00168690958164642</v>
      </c>
      <c r="M15" s="50" t="n">
        <f aca="false">TIME(0,0,((1000/1000)/($D15/3600)))</f>
        <v>0.00337381916329285</v>
      </c>
      <c r="N15" s="50" t="n">
        <f aca="false">TIME(0,0,((2000/1000)/($D15/3600)))</f>
        <v>0.00674763832658569</v>
      </c>
      <c r="O15" s="50" t="n">
        <f aca="false">TIME(0,0,((3000/1000)/($D15/3600)))</f>
        <v>0.0101214574898785</v>
      </c>
      <c r="P15" s="51" t="n">
        <f aca="false">TIME(0,0,((5000/1000)/($D15/3600)))</f>
        <v>0.0168690958164642</v>
      </c>
      <c r="Q15" s="51" t="n">
        <f aca="false">TIME(0,0,((10000/1000)/($D15/3600)))</f>
        <v>0.0337381916329285</v>
      </c>
      <c r="R15" s="51" t="n">
        <f aca="false">TIME(0,0,((15000/1000)/($D15/3600)))</f>
        <v>0.0506072874493927</v>
      </c>
      <c r="S15" s="51" t="n">
        <f aca="false">TIME(0,0,((21100/1000)/($D15/3600)))</f>
        <v>0.0711875843454791</v>
      </c>
      <c r="T15" s="51" t="n">
        <f aca="false">TIME(0,0,((42200/1000)/($D15/3600)))</f>
        <v>0.142375168690958</v>
      </c>
      <c r="U15" s="51" t="n">
        <f aca="false">($U$6/1000)*M15</f>
        <v>0.00209176788124157</v>
      </c>
    </row>
    <row r="16" s="7" customFormat="true" ht="22.7" hidden="false" customHeight="true" outlineLevel="0" collapsed="false">
      <c r="B16" s="16"/>
      <c r="C16" s="45" t="n">
        <v>1</v>
      </c>
      <c r="D16" s="46" t="n">
        <f aca="false">C$5*C16</f>
        <v>13</v>
      </c>
      <c r="E16" s="47" t="n">
        <f aca="false">TIME(0,0,((1000/1000)/($D16/3600)))</f>
        <v>0.00320512820512821</v>
      </c>
      <c r="F16" s="48" t="n">
        <f aca="false">((C16*($F$6-$B$6))+$B$6)</f>
        <v>186</v>
      </c>
      <c r="G16" s="49" t="n">
        <f aca="false">F16/$F$6</f>
        <v>1</v>
      </c>
      <c r="H16" s="50" t="n">
        <f aca="false">TIME(0,0,((100/1000)/($D16/3600)))</f>
        <v>0.000320512820512821</v>
      </c>
      <c r="I16" s="50" t="n">
        <f aca="false">TIME(0,0,((200/1000)/($D16/3600)))</f>
        <v>0.000641025641025641</v>
      </c>
      <c r="J16" s="50" t="n">
        <f aca="false">TIME(0,0,((300/1000)/($D16/3600)))</f>
        <v>0.000961538461538462</v>
      </c>
      <c r="K16" s="50" t="n">
        <f aca="false">TIME(0,0,((400/1000)/($D16/3600)))</f>
        <v>0.00128205128205128</v>
      </c>
      <c r="L16" s="50" t="n">
        <f aca="false">TIME(0,0,((500/1000)/($D16/3600)))</f>
        <v>0.0016025641025641</v>
      </c>
      <c r="M16" s="50" t="n">
        <f aca="false">TIME(0,0,((1000/1000)/($D16/3600)))</f>
        <v>0.00320512820512821</v>
      </c>
      <c r="N16" s="50" t="n">
        <f aca="false">TIME(0,0,((2000/1000)/($D16/3600)))</f>
        <v>0.00641025641025641</v>
      </c>
      <c r="O16" s="50" t="n">
        <f aca="false">TIME(0,0,((3000/1000)/($D16/3600)))</f>
        <v>0.00961538461538462</v>
      </c>
      <c r="P16" s="51" t="n">
        <f aca="false">TIME(0,0,((5000/1000)/($D16/3600)))</f>
        <v>0.016025641025641</v>
      </c>
      <c r="Q16" s="51" t="n">
        <f aca="false">TIME(0,0,((10000/1000)/($D16/3600)))</f>
        <v>0.0320512820512821</v>
      </c>
      <c r="R16" s="51" t="n">
        <f aca="false">TIME(0,0,((15000/1000)/($D16/3600)))</f>
        <v>0.0480769230769231</v>
      </c>
      <c r="S16" s="51" t="n">
        <f aca="false">TIME(0,0,((21100/1000)/($D16/3600)))</f>
        <v>0.0676282051282051</v>
      </c>
      <c r="T16" s="51" t="n">
        <f aca="false">TIME(0,0,((42200/1000)/($D16/3600)))</f>
        <v>0.13525641025641</v>
      </c>
      <c r="U16" s="51" t="n">
        <f aca="false">($U$6/1000)*M16</f>
        <v>0.00198717948717949</v>
      </c>
    </row>
    <row r="17" s="7" customFormat="true" ht="22.7" hidden="false" customHeight="true" outlineLevel="0" collapsed="false">
      <c r="B17" s="16"/>
      <c r="C17" s="52" t="n">
        <v>1.1</v>
      </c>
      <c r="D17" s="53" t="n">
        <f aca="false">C$5*C17</f>
        <v>14.3</v>
      </c>
      <c r="E17" s="54" t="n">
        <f aca="false">TIME(0,0,((1000/1000)/($D17/3600)))</f>
        <v>0.00291375291375291</v>
      </c>
      <c r="F17" s="55" t="n">
        <f aca="false">((C17*($F$6-$B$6))+$B$6)</f>
        <v>198.1</v>
      </c>
      <c r="G17" s="56" t="n">
        <f aca="false">F17/$F$6</f>
        <v>1.06505376344086</v>
      </c>
      <c r="H17" s="57" t="n">
        <f aca="false">TIME(0,0,((100/1000)/($D17/3600)))</f>
        <v>0.000291375291375291</v>
      </c>
      <c r="I17" s="57" t="n">
        <f aca="false">TIME(0,0,((200/1000)/($D17/3600)))</f>
        <v>0.000582750582750583</v>
      </c>
      <c r="J17" s="57" t="n">
        <f aca="false">TIME(0,0,((300/1000)/($D17/3600)))</f>
        <v>0.000874125874125874</v>
      </c>
      <c r="K17" s="57" t="n">
        <f aca="false">TIME(0,0,((400/1000)/($D17/3600)))</f>
        <v>0.00116550116550117</v>
      </c>
      <c r="L17" s="57" t="n">
        <f aca="false">TIME(0,0,((500/1000)/($D17/3600)))</f>
        <v>0.00145687645687646</v>
      </c>
      <c r="M17" s="57" t="n">
        <f aca="false">TIME(0,0,((1000/1000)/($D17/3600)))</f>
        <v>0.00291375291375291</v>
      </c>
      <c r="N17" s="57" t="n">
        <f aca="false">TIME(0,0,((2000/1000)/($D17/3600)))</f>
        <v>0.00582750582750583</v>
      </c>
      <c r="O17" s="57" t="n">
        <f aca="false">TIME(0,0,((3000/1000)/($D17/3600)))</f>
        <v>0.00874125874125874</v>
      </c>
      <c r="P17" s="58" t="n">
        <f aca="false">TIME(0,0,((5000/1000)/($D17/3600)))</f>
        <v>0.0145687645687646</v>
      </c>
      <c r="Q17" s="58" t="n">
        <f aca="false">TIME(0,0,((10000/1000)/($D17/3600)))</f>
        <v>0.0291375291375291</v>
      </c>
      <c r="R17" s="58" t="n">
        <f aca="false">TIME(0,0,((15000/1000)/($D17/3600)))</f>
        <v>0.0437062937062937</v>
      </c>
      <c r="S17" s="58" t="n">
        <f aca="false">TIME(0,0,((21100/1000)/($D17/3600)))</f>
        <v>0.0614801864801865</v>
      </c>
      <c r="T17" s="58" t="n">
        <f aca="false">TIME(0,0,((42200/1000)/($D17/3600)))</f>
        <v>0.122960372960373</v>
      </c>
      <c r="U17" s="58" t="n">
        <f aca="false">($U$6/1000)*M17</f>
        <v>0.00180652680652681</v>
      </c>
    </row>
    <row r="18" s="7" customFormat="true" ht="22.7" hidden="false" customHeight="true" outlineLevel="0" collapsed="false">
      <c r="B18" s="16"/>
      <c r="C18" s="52" t="n">
        <v>1.2</v>
      </c>
      <c r="D18" s="53" t="n">
        <f aca="false">C$5*C18</f>
        <v>15.6</v>
      </c>
      <c r="E18" s="54" t="n">
        <f aca="false">TIME(0,0,((1000/1000)/($D18/3600)))</f>
        <v>0.00267094017094017</v>
      </c>
      <c r="F18" s="55" t="n">
        <f aca="false">((C18*($F$6-$B$6))+$B$6)</f>
        <v>210.2</v>
      </c>
      <c r="G18" s="56" t="n">
        <f aca="false">F18/$F$6</f>
        <v>1.13010752688172</v>
      </c>
      <c r="H18" s="57" t="n">
        <f aca="false">TIME(0,0,((100/1000)/($D18/3600)))</f>
        <v>0.000267094017094017</v>
      </c>
      <c r="I18" s="57" t="n">
        <f aca="false">TIME(0,0,((200/1000)/($D18/3600)))</f>
        <v>0.000534188034188034</v>
      </c>
      <c r="J18" s="57" t="n">
        <f aca="false">TIME(0,0,((300/1000)/($D18/3600)))</f>
        <v>0.000801282051282051</v>
      </c>
      <c r="K18" s="57" t="n">
        <f aca="false">TIME(0,0,((400/1000)/($D18/3600)))</f>
        <v>0.00106837606837607</v>
      </c>
      <c r="L18" s="57" t="n">
        <f aca="false">TIME(0,0,((500/1000)/($D18/3600)))</f>
        <v>0.00133547008547009</v>
      </c>
      <c r="M18" s="57" t="n">
        <f aca="false">TIME(0,0,((1000/1000)/($D18/3600)))</f>
        <v>0.00267094017094017</v>
      </c>
      <c r="N18" s="57" t="n">
        <f aca="false">TIME(0,0,((2000/1000)/($D18/3600)))</f>
        <v>0.00534188034188034</v>
      </c>
      <c r="O18" s="57" t="n">
        <f aca="false">TIME(0,0,((3000/1000)/($D18/3600)))</f>
        <v>0.00801282051282051</v>
      </c>
      <c r="P18" s="58" t="n">
        <f aca="false">TIME(0,0,((5000/1000)/($D18/3600)))</f>
        <v>0.0133547008547009</v>
      </c>
      <c r="Q18" s="58" t="n">
        <f aca="false">TIME(0,0,((10000/1000)/($D18/3600)))</f>
        <v>0.0267094017094017</v>
      </c>
      <c r="R18" s="58" t="n">
        <f aca="false">TIME(0,0,((15000/1000)/($D18/3600)))</f>
        <v>0.0400641025641026</v>
      </c>
      <c r="S18" s="58" t="n">
        <f aca="false">TIME(0,0,((21100/1000)/($D18/3600)))</f>
        <v>0.0563568376068376</v>
      </c>
      <c r="T18" s="58" t="n">
        <f aca="false">TIME(0,0,((42200/1000)/($D18/3600)))</f>
        <v>0.112713675213675</v>
      </c>
      <c r="U18" s="58" t="n">
        <f aca="false">($U$6/1000)*M18</f>
        <v>0.00165598290598291</v>
      </c>
    </row>
    <row r="19" s="7" customFormat="true" ht="11.25" hidden="false" customHeight="true" outlineLevel="0" collapsed="false">
      <c r="B19" s="59"/>
      <c r="C19" s="59"/>
      <c r="D19" s="59"/>
      <c r="E19" s="59"/>
      <c r="F19" s="59"/>
      <c r="G19" s="59"/>
      <c r="H19" s="59"/>
      <c r="I19" s="59"/>
      <c r="J19" s="59"/>
      <c r="K19" s="59"/>
      <c r="L19" s="59"/>
      <c r="M19" s="59"/>
      <c r="N19" s="59"/>
      <c r="O19" s="59"/>
      <c r="P19" s="59"/>
      <c r="Q19" s="59"/>
      <c r="R19" s="59"/>
      <c r="S19" s="59"/>
      <c r="T19" s="59"/>
      <c r="U19" s="59"/>
    </row>
    <row r="20" s="7" customFormat="true" ht="62.35" hidden="false" customHeight="true" outlineLevel="0" collapsed="false">
      <c r="B20" s="8" t="s">
        <v>2</v>
      </c>
      <c r="C20" s="9" t="s">
        <v>29</v>
      </c>
      <c r="D20" s="9"/>
      <c r="E20" s="9"/>
      <c r="F20" s="9" t="s">
        <v>4</v>
      </c>
      <c r="G20" s="9"/>
      <c r="H20" s="10" t="s">
        <v>30</v>
      </c>
      <c r="I20" s="10"/>
      <c r="J20" s="10"/>
      <c r="K20" s="10"/>
      <c r="L20" s="10"/>
      <c r="M20" s="10"/>
      <c r="N20" s="10"/>
      <c r="O20" s="10"/>
      <c r="P20" s="10"/>
      <c r="Q20" s="10"/>
      <c r="R20" s="10"/>
      <c r="S20" s="10"/>
      <c r="T20" s="9" t="s">
        <v>31</v>
      </c>
      <c r="U20" s="9" t="s">
        <v>32</v>
      </c>
    </row>
    <row r="21" s="7" customFormat="true" ht="39" hidden="false" customHeight="true" outlineLevel="0" collapsed="false">
      <c r="B21" s="13" t="n">
        <f aca="false">B6</f>
        <v>65</v>
      </c>
      <c r="C21" s="13" t="s">
        <v>7</v>
      </c>
      <c r="D21" s="14" t="s">
        <v>8</v>
      </c>
      <c r="E21" s="14" t="s">
        <v>33</v>
      </c>
      <c r="F21" s="60" t="n">
        <f aca="false">F6</f>
        <v>186</v>
      </c>
      <c r="G21" s="13" t="s">
        <v>10</v>
      </c>
      <c r="H21" s="13" t="s">
        <v>34</v>
      </c>
      <c r="I21" s="14" t="s">
        <v>35</v>
      </c>
      <c r="J21" s="14" t="s">
        <v>36</v>
      </c>
      <c r="K21" s="14" t="s">
        <v>37</v>
      </c>
      <c r="L21" s="14" t="s">
        <v>38</v>
      </c>
      <c r="M21" s="13" t="s">
        <v>39</v>
      </c>
      <c r="N21" s="13" t="s">
        <v>40</v>
      </c>
      <c r="O21" s="13" t="s">
        <v>41</v>
      </c>
      <c r="P21" s="13" t="s">
        <v>42</v>
      </c>
      <c r="Q21" s="13" t="s">
        <v>43</v>
      </c>
      <c r="R21" s="13" t="s">
        <v>44</v>
      </c>
      <c r="S21" s="13" t="s">
        <v>45</v>
      </c>
      <c r="T21" s="12" t="n">
        <v>20</v>
      </c>
      <c r="U21" s="12" t="n">
        <v>6</v>
      </c>
    </row>
    <row r="22" s="7" customFormat="true" ht="22.7" hidden="false" customHeight="true" outlineLevel="0" collapsed="false">
      <c r="B22" s="16" t="s">
        <v>24</v>
      </c>
      <c r="C22" s="17" t="n">
        <v>0.5</v>
      </c>
      <c r="D22" s="18" t="n">
        <f aca="false">C$5*C22</f>
        <v>6.5</v>
      </c>
      <c r="E22" s="19" t="n">
        <f aca="false">TIME(0,0,((1000/1000)/($D22/3600)))</f>
        <v>0.00640046296296296</v>
      </c>
      <c r="F22" s="20" t="n">
        <f aca="false">((C22*($F$21-$B$6))+$B$6)</f>
        <v>125.5</v>
      </c>
      <c r="G22" s="21" t="n">
        <f aca="false">F22/$F$6</f>
        <v>0.674731182795699</v>
      </c>
      <c r="H22" s="61" t="n">
        <f aca="false">((D22*1000)/3600)*15</f>
        <v>27.0833333333333</v>
      </c>
      <c r="I22" s="61" t="n">
        <f aca="false">((D22*1000)/3600)*30</f>
        <v>54.1666666666667</v>
      </c>
      <c r="J22" s="61" t="n">
        <f aca="false">((D22*1000)/3600)*45</f>
        <v>81.25</v>
      </c>
      <c r="K22" s="61" t="n">
        <f aca="false">((D22*1000)/3600)*60</f>
        <v>108.333333333333</v>
      </c>
      <c r="L22" s="61" t="n">
        <f aca="false">((D22*1000)/60)*2</f>
        <v>216.666666666667</v>
      </c>
      <c r="M22" s="61" t="n">
        <f aca="false">((D22*1000)/60)*3</f>
        <v>325</v>
      </c>
      <c r="N22" s="61" t="n">
        <f aca="false">(($D$22*1000)/60)*5</f>
        <v>541.666666666667</v>
      </c>
      <c r="O22" s="62" t="n">
        <f aca="false">(($D$22)/60)*10</f>
        <v>1.08333333333333</v>
      </c>
      <c r="P22" s="63" t="n">
        <f aca="false">(($D$22)/60)*20</f>
        <v>2.16666666666667</v>
      </c>
      <c r="Q22" s="63" t="n">
        <f aca="false">(($D$22)/60)*30</f>
        <v>3.25</v>
      </c>
      <c r="R22" s="63" t="n">
        <f aca="false">(($D$22)/60)*60</f>
        <v>6.5</v>
      </c>
      <c r="S22" s="63" t="n">
        <f aca="false">(($D$22)/60)*120</f>
        <v>13</v>
      </c>
      <c r="T22" s="61" t="n">
        <f aca="false">((D22*1000)/3600)*$T$21</f>
        <v>36.1111111111111</v>
      </c>
      <c r="U22" s="61" t="n">
        <f aca="false">((D22*1000)/60)*$U$21</f>
        <v>650</v>
      </c>
    </row>
    <row r="23" s="7" customFormat="true" ht="22.7" hidden="false" customHeight="true" outlineLevel="0" collapsed="false">
      <c r="B23" s="16"/>
      <c r="C23" s="17" t="n">
        <v>0.6</v>
      </c>
      <c r="D23" s="18" t="n">
        <f aca="false">C$5*C23</f>
        <v>7.8</v>
      </c>
      <c r="E23" s="19" t="n">
        <f aca="false">TIME(0,0,((1000/1000)/($D23/3600)))</f>
        <v>0.00533564814814815</v>
      </c>
      <c r="F23" s="20" t="n">
        <f aca="false">((C23*($F$21-$B$6))+$B$6)</f>
        <v>137.6</v>
      </c>
      <c r="G23" s="21" t="n">
        <f aca="false">F23/$F$6</f>
        <v>0.739784946236559</v>
      </c>
      <c r="H23" s="61" t="n">
        <f aca="false">((D23*1000)/3600)*15</f>
        <v>32.5</v>
      </c>
      <c r="I23" s="61" t="n">
        <f aca="false">((D23*1000)/3600)*30</f>
        <v>65</v>
      </c>
      <c r="J23" s="61" t="n">
        <f aca="false">((D23*1000)/3600)*45</f>
        <v>97.5</v>
      </c>
      <c r="K23" s="61" t="n">
        <f aca="false">((D23*1000)/3600)*60</f>
        <v>130</v>
      </c>
      <c r="L23" s="61" t="n">
        <f aca="false">((D23*1000)/60)*2</f>
        <v>260</v>
      </c>
      <c r="M23" s="61" t="n">
        <f aca="false">((D23*1000)/60)*3</f>
        <v>390</v>
      </c>
      <c r="N23" s="61" t="n">
        <f aca="false">((D23*1000)/60)*5</f>
        <v>650</v>
      </c>
      <c r="O23" s="62" t="n">
        <f aca="false">(($D$23)/60)*10</f>
        <v>1.3</v>
      </c>
      <c r="P23" s="63" t="n">
        <f aca="false">(($D$23)/60)*20</f>
        <v>2.6</v>
      </c>
      <c r="Q23" s="63" t="n">
        <f aca="false">(($D$23)/60)*30</f>
        <v>3.9</v>
      </c>
      <c r="R23" s="63" t="n">
        <f aca="false">(($D$23)/60)*60</f>
        <v>7.8</v>
      </c>
      <c r="S23" s="63" t="n">
        <f aca="false">(($D$23)/60)*120</f>
        <v>15.6</v>
      </c>
      <c r="T23" s="61" t="n">
        <f aca="false">((D23*1000)/3600)*$T$21</f>
        <v>43.3333333333333</v>
      </c>
      <c r="U23" s="61" t="n">
        <f aca="false">((D23*1000)/60)*$U$21</f>
        <v>780</v>
      </c>
    </row>
    <row r="24" s="7" customFormat="true" ht="22.7" hidden="false" customHeight="true" outlineLevel="0" collapsed="false">
      <c r="B24" s="16" t="s">
        <v>25</v>
      </c>
      <c r="C24" s="24" t="n">
        <v>0.65</v>
      </c>
      <c r="D24" s="25" t="n">
        <f aca="false">C$5*C24</f>
        <v>8.45</v>
      </c>
      <c r="E24" s="26" t="n">
        <f aca="false">TIME(0,0,((1000/1000)/($D24/3600)))</f>
        <v>0.00493096646942801</v>
      </c>
      <c r="F24" s="27" t="n">
        <f aca="false">((C24*($F$21-$B$6))+$B$6)</f>
        <v>143.65</v>
      </c>
      <c r="G24" s="28" t="n">
        <f aca="false">F24/$F$6</f>
        <v>0.772311827956989</v>
      </c>
      <c r="H24" s="64" t="n">
        <f aca="false">((D24*1000)/3600)*15</f>
        <v>35.2083333333333</v>
      </c>
      <c r="I24" s="64" t="n">
        <f aca="false">((D24*1000)/3600)*30</f>
        <v>70.4166666666667</v>
      </c>
      <c r="J24" s="64" t="n">
        <f aca="false">((D24*1000)/3600)*45</f>
        <v>105.625</v>
      </c>
      <c r="K24" s="64" t="n">
        <f aca="false">((D24*1000)/3600)*60</f>
        <v>140.833333333333</v>
      </c>
      <c r="L24" s="64" t="n">
        <f aca="false">((D24*1000)/60)*2</f>
        <v>281.666666666667</v>
      </c>
      <c r="M24" s="64" t="n">
        <f aca="false">((D24*1000)/60)*3</f>
        <v>422.5</v>
      </c>
      <c r="N24" s="64" t="n">
        <f aca="false">((D24*1000)/60)*5</f>
        <v>704.166666666667</v>
      </c>
      <c r="O24" s="65" t="n">
        <f aca="false">(($D$24)/60)*10</f>
        <v>1.40833333333333</v>
      </c>
      <c r="P24" s="66" t="n">
        <f aca="false">(($D$24)/60)*20</f>
        <v>2.81666666666667</v>
      </c>
      <c r="Q24" s="66" t="n">
        <f aca="false">(($D$24)/60)*30</f>
        <v>4.225</v>
      </c>
      <c r="R24" s="66" t="n">
        <f aca="false">(($D$24)/60)*60</f>
        <v>8.45</v>
      </c>
      <c r="S24" s="66" t="n">
        <f aca="false">(($D$24)/60)*120</f>
        <v>16.9</v>
      </c>
      <c r="T24" s="64" t="n">
        <f aca="false">((D24*1000)/3600)*$T$21</f>
        <v>46.9444444444445</v>
      </c>
      <c r="U24" s="64" t="n">
        <f aca="false">((D24*1000)/60)*$U$21</f>
        <v>845</v>
      </c>
    </row>
    <row r="25" s="7" customFormat="true" ht="22.7" hidden="false" customHeight="true" outlineLevel="0" collapsed="false">
      <c r="B25" s="16"/>
      <c r="C25" s="24" t="n">
        <v>0.7</v>
      </c>
      <c r="D25" s="25" t="n">
        <f aca="false">C$5*C25</f>
        <v>9.1</v>
      </c>
      <c r="E25" s="26" t="n">
        <f aca="false">TIME(0,0,((1000/1000)/($D25/3600)))</f>
        <v>0.00457875457875458</v>
      </c>
      <c r="F25" s="27" t="n">
        <f aca="false">((C25*($F$21-$B$6))+$B$6)</f>
        <v>149.7</v>
      </c>
      <c r="G25" s="28" t="n">
        <f aca="false">F25/$F$6</f>
        <v>0.804838709677419</v>
      </c>
      <c r="H25" s="64" t="n">
        <f aca="false">((D25*1000)/3600)*15</f>
        <v>37.9166666666667</v>
      </c>
      <c r="I25" s="64" t="n">
        <f aca="false">((D25*1000)/3600)*30</f>
        <v>75.8333333333333</v>
      </c>
      <c r="J25" s="64" t="n">
        <f aca="false">((D25*1000)/3600)*45</f>
        <v>113.75</v>
      </c>
      <c r="K25" s="64" t="n">
        <f aca="false">((D25*1000)/3600)*60</f>
        <v>151.666666666667</v>
      </c>
      <c r="L25" s="64" t="n">
        <f aca="false">((D25*1000)/60)*2</f>
        <v>303.333333333333</v>
      </c>
      <c r="M25" s="64" t="n">
        <f aca="false">((D25*1000)/60)*3</f>
        <v>455</v>
      </c>
      <c r="N25" s="64" t="n">
        <f aca="false">((D25*1000)/60)*5</f>
        <v>758.333333333333</v>
      </c>
      <c r="O25" s="65" t="n">
        <f aca="false">(($D$25)/60)*10</f>
        <v>1.51666666666667</v>
      </c>
      <c r="P25" s="66" t="n">
        <f aca="false">(($D$25)/60)*20</f>
        <v>3.03333333333333</v>
      </c>
      <c r="Q25" s="66" t="n">
        <f aca="false">(($D$25)/60)*30</f>
        <v>4.55</v>
      </c>
      <c r="R25" s="66" t="n">
        <f aca="false">(($D$25)/60)*60</f>
        <v>9.1</v>
      </c>
      <c r="S25" s="66" t="n">
        <f aca="false">(($D$25)/60)*120</f>
        <v>18.2</v>
      </c>
      <c r="T25" s="64" t="n">
        <f aca="false">((D25*1000)/3600)*$T$21</f>
        <v>50.5555555555556</v>
      </c>
      <c r="U25" s="64" t="n">
        <f aca="false">((D25*1000)/60)*$U$21</f>
        <v>910</v>
      </c>
    </row>
    <row r="26" s="7" customFormat="true" ht="22.7" hidden="false" customHeight="true" outlineLevel="0" collapsed="false">
      <c r="B26" s="16" t="s">
        <v>26</v>
      </c>
      <c r="C26" s="31" t="n">
        <v>0.75</v>
      </c>
      <c r="D26" s="32" t="n">
        <f aca="false">C$5*C26</f>
        <v>9.75</v>
      </c>
      <c r="E26" s="33" t="n">
        <f aca="false">TIME(0,0,((1000/1000)/($D26/3600)))</f>
        <v>0.00427350427350427</v>
      </c>
      <c r="F26" s="34" t="n">
        <f aca="false">((C26*($F$21-$B$6))+$B$6)</f>
        <v>155.75</v>
      </c>
      <c r="G26" s="35" t="n">
        <f aca="false">F26/$F$6</f>
        <v>0.83736559139785</v>
      </c>
      <c r="H26" s="67" t="n">
        <f aca="false">((D26*1000)/3600)*15</f>
        <v>40.625</v>
      </c>
      <c r="I26" s="67" t="n">
        <f aca="false">((D26*1000)/3600)*30</f>
        <v>81.25</v>
      </c>
      <c r="J26" s="67" t="n">
        <f aca="false">((D26*1000)/3600)*45</f>
        <v>121.875</v>
      </c>
      <c r="K26" s="67" t="n">
        <f aca="false">((D26*1000)/3600)*60</f>
        <v>162.5</v>
      </c>
      <c r="L26" s="67" t="n">
        <f aca="false">((D26*1000)/60)*2</f>
        <v>325</v>
      </c>
      <c r="M26" s="67" t="n">
        <f aca="false">((D26*1000)/60)*3</f>
        <v>487.5</v>
      </c>
      <c r="N26" s="67" t="n">
        <f aca="false">((D26*1000)/60)*5</f>
        <v>812.5</v>
      </c>
      <c r="O26" s="68" t="n">
        <f aca="false">(($D$26)/60)*10</f>
        <v>1.625</v>
      </c>
      <c r="P26" s="69" t="n">
        <f aca="false">(($D$26)/60)*20</f>
        <v>3.25</v>
      </c>
      <c r="Q26" s="69" t="n">
        <f aca="false">(($D$26)/60)*30</f>
        <v>4.875</v>
      </c>
      <c r="R26" s="69" t="n">
        <f aca="false">(($D$26)/60)*60</f>
        <v>9.75</v>
      </c>
      <c r="S26" s="69" t="n">
        <f aca="false">(($D$26)/60)*120</f>
        <v>19.5</v>
      </c>
      <c r="T26" s="67" t="n">
        <f aca="false">((D26*1000)/3600)*$T$21</f>
        <v>54.1666666666667</v>
      </c>
      <c r="U26" s="67" t="n">
        <f aca="false">((D26*1000)/60)*$U$21</f>
        <v>975</v>
      </c>
    </row>
    <row r="27" s="7" customFormat="true" ht="22.7" hidden="false" customHeight="true" outlineLevel="0" collapsed="false">
      <c r="B27" s="16"/>
      <c r="C27" s="31" t="n">
        <v>0.8</v>
      </c>
      <c r="D27" s="32" t="n">
        <f aca="false">C$5*C27</f>
        <v>10.4</v>
      </c>
      <c r="E27" s="33" t="n">
        <f aca="false">TIME(0,0,((1000/1000)/($D27/3600)))</f>
        <v>0.00400641025641026</v>
      </c>
      <c r="F27" s="34" t="n">
        <f aca="false">((C27*($F$21-$B$6))+$B$6)</f>
        <v>161.8</v>
      </c>
      <c r="G27" s="35" t="n">
        <f aca="false">F27/$F$6</f>
        <v>0.86989247311828</v>
      </c>
      <c r="H27" s="67" t="n">
        <f aca="false">((D27*1000)/3600)*15</f>
        <v>43.3333333333333</v>
      </c>
      <c r="I27" s="67" t="n">
        <f aca="false">((D27*1000)/3600)*30</f>
        <v>86.6666666666667</v>
      </c>
      <c r="J27" s="67" t="n">
        <f aca="false">((D27*1000)/3600)*45</f>
        <v>130</v>
      </c>
      <c r="K27" s="67" t="n">
        <f aca="false">((D27*1000)/3600)*60</f>
        <v>173.333333333333</v>
      </c>
      <c r="L27" s="67" t="n">
        <f aca="false">((D27*1000)/60)*2</f>
        <v>346.666666666667</v>
      </c>
      <c r="M27" s="67" t="n">
        <f aca="false">((D27*1000)/60)*3</f>
        <v>520</v>
      </c>
      <c r="N27" s="67" t="n">
        <f aca="false">((D27*1000)/60)*5</f>
        <v>866.666666666667</v>
      </c>
      <c r="O27" s="68" t="n">
        <f aca="false">(($D$27)/60)*10</f>
        <v>1.73333333333333</v>
      </c>
      <c r="P27" s="69" t="n">
        <f aca="false">(($D$27)/60)*20</f>
        <v>3.46666666666667</v>
      </c>
      <c r="Q27" s="69" t="n">
        <f aca="false">(($D$27)/60)*30</f>
        <v>5.2</v>
      </c>
      <c r="R27" s="69" t="n">
        <f aca="false">(($D$27)/60)*60</f>
        <v>10.4</v>
      </c>
      <c r="S27" s="69" t="n">
        <f aca="false">(($D$27)/60)*120</f>
        <v>20.8</v>
      </c>
      <c r="T27" s="67" t="n">
        <f aca="false">((D27*1000)/3600)*$T$21</f>
        <v>57.7777777777778</v>
      </c>
      <c r="U27" s="67" t="n">
        <f aca="false">((D27*1000)/60)*$U$21</f>
        <v>1040</v>
      </c>
    </row>
    <row r="28" s="7" customFormat="true" ht="22.7" hidden="false" customHeight="true" outlineLevel="0" collapsed="false">
      <c r="B28" s="16" t="s">
        <v>27</v>
      </c>
      <c r="C28" s="38" t="n">
        <v>0.85</v>
      </c>
      <c r="D28" s="39" t="n">
        <f aca="false">C$5*C28</f>
        <v>11.05</v>
      </c>
      <c r="E28" s="40" t="n">
        <f aca="false">TIME(0,0,((1000/1000)/($D28/3600)))</f>
        <v>0.00377073906485671</v>
      </c>
      <c r="F28" s="41" t="n">
        <f aca="false">((C28*($F$21-$B$6))+$B$6)</f>
        <v>167.85</v>
      </c>
      <c r="G28" s="42" t="n">
        <f aca="false">F28/$F$6</f>
        <v>0.90241935483871</v>
      </c>
      <c r="H28" s="70" t="n">
        <f aca="false">((D28*1000)/3600)*15</f>
        <v>46.0416666666667</v>
      </c>
      <c r="I28" s="70" t="n">
        <f aca="false">((D28*1000)/3600)*30</f>
        <v>92.0833333333333</v>
      </c>
      <c r="J28" s="70" t="n">
        <f aca="false">((D28*1000)/3600)*45</f>
        <v>138.125</v>
      </c>
      <c r="K28" s="70" t="n">
        <f aca="false">((D28*1000)/3600)*60</f>
        <v>184.166666666667</v>
      </c>
      <c r="L28" s="70" t="n">
        <f aca="false">((D28*1000)/60)*2</f>
        <v>368.333333333333</v>
      </c>
      <c r="M28" s="70" t="n">
        <f aca="false">((D28*1000)/60)*3</f>
        <v>552.5</v>
      </c>
      <c r="N28" s="70" t="n">
        <f aca="false">((D28*1000)/60)*5</f>
        <v>920.833333333333</v>
      </c>
      <c r="O28" s="71" t="n">
        <f aca="false">(($D$28)/60)*10</f>
        <v>1.84166666666667</v>
      </c>
      <c r="P28" s="72" t="n">
        <f aca="false">(($D$28)/60)*20</f>
        <v>3.68333333333333</v>
      </c>
      <c r="Q28" s="72" t="n">
        <f aca="false">(($D$28)/60)*30</f>
        <v>5.525</v>
      </c>
      <c r="R28" s="72" t="n">
        <f aca="false">(($D$28)/60)*60</f>
        <v>11.05</v>
      </c>
      <c r="S28" s="72" t="n">
        <f aca="false">(($D$28)/60)*120</f>
        <v>22.1</v>
      </c>
      <c r="T28" s="70" t="n">
        <f aca="false">((D28*1000)/3600)*$T$21</f>
        <v>61.3888888888889</v>
      </c>
      <c r="U28" s="70" t="n">
        <f aca="false">((D28*1000)/60)*$U$21</f>
        <v>1105</v>
      </c>
    </row>
    <row r="29" s="7" customFormat="true" ht="22.7" hidden="false" customHeight="true" outlineLevel="0" collapsed="false">
      <c r="B29" s="16"/>
      <c r="C29" s="38" t="n">
        <v>0.9</v>
      </c>
      <c r="D29" s="39" t="n">
        <f aca="false">C$5*C29</f>
        <v>11.7</v>
      </c>
      <c r="E29" s="40" t="n">
        <f aca="false">TIME(0,0,((1000/1000)/($D29/3600)))</f>
        <v>0.00356125356125356</v>
      </c>
      <c r="F29" s="41" t="n">
        <f aca="false">((C29*($F$21-$B$6))+$B$6)</f>
        <v>173.9</v>
      </c>
      <c r="G29" s="42" t="n">
        <f aca="false">F29/$F$6</f>
        <v>0.93494623655914</v>
      </c>
      <c r="H29" s="70" t="n">
        <f aca="false">((D29*1000)/3600)*15</f>
        <v>48.75</v>
      </c>
      <c r="I29" s="70" t="n">
        <f aca="false">((D29*1000)/3600)*30</f>
        <v>97.5</v>
      </c>
      <c r="J29" s="70" t="n">
        <f aca="false">((D29*1000)/3600)*45</f>
        <v>146.25</v>
      </c>
      <c r="K29" s="70" t="n">
        <f aca="false">((D29*1000)/3600)*60</f>
        <v>195</v>
      </c>
      <c r="L29" s="70" t="n">
        <f aca="false">((D29*1000)/60)*2</f>
        <v>390</v>
      </c>
      <c r="M29" s="70" t="n">
        <f aca="false">((D29*1000)/60)*3</f>
        <v>585</v>
      </c>
      <c r="N29" s="70" t="n">
        <f aca="false">((D29*1000)/60)*5</f>
        <v>975</v>
      </c>
      <c r="O29" s="71" t="n">
        <f aca="false">(($D$29)/60)*10</f>
        <v>1.95</v>
      </c>
      <c r="P29" s="72" t="n">
        <f aca="false">(($D$29)/60)*20</f>
        <v>3.9</v>
      </c>
      <c r="Q29" s="72" t="n">
        <f aca="false">(($D$29)/60)*30</f>
        <v>5.85</v>
      </c>
      <c r="R29" s="72" t="n">
        <f aca="false">(($D$29)/60)*60</f>
        <v>11.7</v>
      </c>
      <c r="S29" s="72" t="n">
        <f aca="false">(($D$29)/60)*120</f>
        <v>23.4</v>
      </c>
      <c r="T29" s="70" t="n">
        <f aca="false">((D29*1000)/3600)*$T$21</f>
        <v>65</v>
      </c>
      <c r="U29" s="70" t="n">
        <f aca="false">((D29*1000)/60)*$U$21</f>
        <v>1170</v>
      </c>
    </row>
    <row r="30" s="7" customFormat="true" ht="22.7" hidden="false" customHeight="true" outlineLevel="0" collapsed="false">
      <c r="B30" s="16" t="s">
        <v>28</v>
      </c>
      <c r="C30" s="45" t="n">
        <v>0.95</v>
      </c>
      <c r="D30" s="46" t="n">
        <f aca="false">C$5*C30</f>
        <v>12.35</v>
      </c>
      <c r="E30" s="47" t="n">
        <f aca="false">TIME(0,0,((1000/1000)/($D30/3600)))</f>
        <v>0.00337381916329285</v>
      </c>
      <c r="F30" s="48" t="n">
        <f aca="false">((C30*($F$21-$B$6))+$B$6)</f>
        <v>179.95</v>
      </c>
      <c r="G30" s="49" t="n">
        <f aca="false">F30/$F$6</f>
        <v>0.96747311827957</v>
      </c>
      <c r="H30" s="73" t="n">
        <f aca="false">((D30*1000)/3600)*15</f>
        <v>51.4583333333333</v>
      </c>
      <c r="I30" s="73" t="n">
        <f aca="false">((D30*1000)/3600)*30</f>
        <v>102.916666666667</v>
      </c>
      <c r="J30" s="73" t="n">
        <f aca="false">((D30*1000)/3600)*45</f>
        <v>154.375</v>
      </c>
      <c r="K30" s="73" t="n">
        <f aca="false">((D30*1000)/3600)*60</f>
        <v>205.833333333333</v>
      </c>
      <c r="L30" s="73" t="n">
        <f aca="false">((D30*1000)/60)*2</f>
        <v>411.666666666667</v>
      </c>
      <c r="M30" s="73" t="n">
        <f aca="false">((D30*1000)/60)*3</f>
        <v>617.5</v>
      </c>
      <c r="N30" s="73" t="n">
        <f aca="false">((D30*1000)/60)*5</f>
        <v>1029.16666666667</v>
      </c>
      <c r="O30" s="74" t="n">
        <f aca="false">(($D$30)/60)*10</f>
        <v>2.05833333333333</v>
      </c>
      <c r="P30" s="75" t="n">
        <f aca="false">(($D$30)/60)*20</f>
        <v>4.11666666666667</v>
      </c>
      <c r="Q30" s="75" t="n">
        <f aca="false">(($D$30)/60)*30</f>
        <v>6.175</v>
      </c>
      <c r="R30" s="75" t="n">
        <f aca="false">(($D$30)/60)*60</f>
        <v>12.35</v>
      </c>
      <c r="S30" s="75" t="n">
        <f aca="false">(($D$30)/60)*120</f>
        <v>24.7</v>
      </c>
      <c r="T30" s="73" t="n">
        <f aca="false">((D30*1000)/3600)*$T$21</f>
        <v>68.6111111111111</v>
      </c>
      <c r="U30" s="73" t="n">
        <f aca="false">((D30*1000)/60)*$U$21</f>
        <v>1235</v>
      </c>
    </row>
    <row r="31" s="7" customFormat="true" ht="22.7" hidden="false" customHeight="true" outlineLevel="0" collapsed="false">
      <c r="B31" s="16"/>
      <c r="C31" s="45" t="n">
        <v>1</v>
      </c>
      <c r="D31" s="46" t="n">
        <f aca="false">C$5*C31</f>
        <v>13</v>
      </c>
      <c r="E31" s="47" t="n">
        <f aca="false">TIME(0,0,((1000/1000)/($D31/3600)))</f>
        <v>0.00320512820512821</v>
      </c>
      <c r="F31" s="76" t="n">
        <f aca="false">((C31*($F$21-$B$6))+$B$6)</f>
        <v>186</v>
      </c>
      <c r="G31" s="49" t="n">
        <f aca="false">F31/$F$6</f>
        <v>1</v>
      </c>
      <c r="H31" s="73" t="n">
        <f aca="false">((D31*1000)/3600)*15</f>
        <v>54.1666666666667</v>
      </c>
      <c r="I31" s="73" t="n">
        <f aca="false">((D31*1000)/3600)*30</f>
        <v>108.333333333333</v>
      </c>
      <c r="J31" s="73" t="n">
        <f aca="false">((D31*1000)/3600)*45</f>
        <v>162.5</v>
      </c>
      <c r="K31" s="73" t="n">
        <f aca="false">((D31*1000)/3600)*60</f>
        <v>216.666666666667</v>
      </c>
      <c r="L31" s="73" t="n">
        <f aca="false">((D31*1000)/60)*2</f>
        <v>433.333333333333</v>
      </c>
      <c r="M31" s="73" t="n">
        <f aca="false">((D31*1000)/60)*3</f>
        <v>650</v>
      </c>
      <c r="N31" s="73" t="n">
        <f aca="false">((D31*1000)/60)*5</f>
        <v>1083.33333333333</v>
      </c>
      <c r="O31" s="74" t="n">
        <f aca="false">(($D$31)/60)*10</f>
        <v>2.16666666666667</v>
      </c>
      <c r="P31" s="75" t="n">
        <f aca="false">(($D$31)/60)*20</f>
        <v>4.33333333333333</v>
      </c>
      <c r="Q31" s="75" t="n">
        <f aca="false">(($D$31)/60)*30</f>
        <v>6.5</v>
      </c>
      <c r="R31" s="75" t="n">
        <f aca="false">(($D$31)/60)*60</f>
        <v>13</v>
      </c>
      <c r="S31" s="75" t="n">
        <f aca="false">(($D$31)/60)*120</f>
        <v>26</v>
      </c>
      <c r="T31" s="73" t="n">
        <f aca="false">((D31*1000)/3600)*$T$21</f>
        <v>72.2222222222222</v>
      </c>
      <c r="U31" s="73" t="n">
        <f aca="false">((D31*1000)/60)*$U$21</f>
        <v>1300</v>
      </c>
    </row>
    <row r="32" s="7" customFormat="true" ht="22.7" hidden="false" customHeight="true" outlineLevel="0" collapsed="false">
      <c r="B32" s="16"/>
      <c r="C32" s="52" t="n">
        <v>1.1</v>
      </c>
      <c r="D32" s="53" t="n">
        <f aca="false">C$5*C32</f>
        <v>14.3</v>
      </c>
      <c r="E32" s="54" t="n">
        <f aca="false">TIME(0,0,((1000/1000)/($D32/3600)))</f>
        <v>0.00291375291375291</v>
      </c>
      <c r="F32" s="77" t="n">
        <f aca="false">((C32*($F$21-$B$6))+$B$6)</f>
        <v>198.1</v>
      </c>
      <c r="G32" s="56" t="n">
        <f aca="false">F32/$F$6</f>
        <v>1.06505376344086</v>
      </c>
      <c r="H32" s="78" t="n">
        <f aca="false">((D32*1000)/3600)*15</f>
        <v>59.5833333333333</v>
      </c>
      <c r="I32" s="78" t="n">
        <f aca="false">((D32*1000)/3600)*30</f>
        <v>119.166666666667</v>
      </c>
      <c r="J32" s="78" t="n">
        <f aca="false">((D32*1000)/3600)*45</f>
        <v>178.75</v>
      </c>
      <c r="K32" s="78" t="n">
        <f aca="false">((D32*1000)/3600)*60</f>
        <v>238.333333333333</v>
      </c>
      <c r="L32" s="78" t="n">
        <f aca="false">((D32*1000)/60)*2</f>
        <v>476.666666666667</v>
      </c>
      <c r="M32" s="78" t="n">
        <f aca="false">((D32*1000)/60)*3</f>
        <v>715</v>
      </c>
      <c r="N32" s="78" t="n">
        <f aca="false">((D32*1000)/60)*5</f>
        <v>1191.66666666667</v>
      </c>
      <c r="O32" s="79" t="n">
        <f aca="false">(($D$32)/60)*10</f>
        <v>2.38333333333333</v>
      </c>
      <c r="P32" s="80" t="n">
        <f aca="false">(($D$32)/60)*20</f>
        <v>4.76666666666667</v>
      </c>
      <c r="Q32" s="80" t="n">
        <f aca="false">(($D$32)/60)*30</f>
        <v>7.15</v>
      </c>
      <c r="R32" s="80" t="n">
        <f aca="false">(($D$32)/60)*60</f>
        <v>14.3</v>
      </c>
      <c r="S32" s="80" t="n">
        <f aca="false">(($D$32)/60)*120</f>
        <v>28.6</v>
      </c>
      <c r="T32" s="78" t="n">
        <f aca="false">((D32*1000)/3600)*$T$21</f>
        <v>79.4444444444444</v>
      </c>
      <c r="U32" s="78" t="n">
        <f aca="false">((D32*1000)/60)*$U$21</f>
        <v>1430</v>
      </c>
    </row>
    <row r="33" s="7" customFormat="true" ht="22.7" hidden="false" customHeight="true" outlineLevel="0" collapsed="false">
      <c r="B33" s="16"/>
      <c r="C33" s="52" t="n">
        <v>1.2</v>
      </c>
      <c r="D33" s="53" t="n">
        <f aca="false">C$5*C33</f>
        <v>15.6</v>
      </c>
      <c r="E33" s="54" t="n">
        <f aca="false">TIME(0,0,((1000/1000)/($D33/3600)))</f>
        <v>0.00267094017094017</v>
      </c>
      <c r="F33" s="77" t="n">
        <f aca="false">((C33*($F$21-$B$6))+$B$6)</f>
        <v>210.2</v>
      </c>
      <c r="G33" s="56" t="n">
        <f aca="false">F33/$F$6</f>
        <v>1.13010752688172</v>
      </c>
      <c r="H33" s="78" t="n">
        <f aca="false">((D33*1000)/3600)*15</f>
        <v>65</v>
      </c>
      <c r="I33" s="78" t="n">
        <f aca="false">((D33*1000)/3600)*30</f>
        <v>130</v>
      </c>
      <c r="J33" s="78" t="n">
        <f aca="false">((D33*1000)/3600)*45</f>
        <v>195</v>
      </c>
      <c r="K33" s="78" t="n">
        <f aca="false">((D33*1000)/3600)*60</f>
        <v>260</v>
      </c>
      <c r="L33" s="78" t="n">
        <f aca="false">((D33*1000)/60)*2</f>
        <v>520</v>
      </c>
      <c r="M33" s="78" t="n">
        <f aca="false">((D33*1000)/60)*3</f>
        <v>780</v>
      </c>
      <c r="N33" s="78" t="n">
        <f aca="false">((D33*1000)/60)*5</f>
        <v>1300</v>
      </c>
      <c r="O33" s="79" t="n">
        <f aca="false">(($D$33)/60)*10</f>
        <v>2.6</v>
      </c>
      <c r="P33" s="80" t="n">
        <f aca="false">(($D$33)/60)*20</f>
        <v>5.2</v>
      </c>
      <c r="Q33" s="80" t="n">
        <f aca="false">(($D$33)/60)*30</f>
        <v>7.8</v>
      </c>
      <c r="R33" s="80" t="n">
        <f aca="false">(($D$33)/60)*60</f>
        <v>15.6</v>
      </c>
      <c r="S33" s="80" t="n">
        <f aca="false">(($D$33)/60)*120</f>
        <v>31.2</v>
      </c>
      <c r="T33" s="78" t="n">
        <f aca="false">((D33*1000)/3600)*$T$21</f>
        <v>86.6666666666667</v>
      </c>
      <c r="U33" s="78" t="n">
        <f aca="false">((D33*1000)/60)*$U$21</f>
        <v>1560</v>
      </c>
    </row>
    <row r="34" s="7" customFormat="true" ht="11.25" hidden="false" customHeight="true" outlineLevel="0" collapsed="false"/>
    <row r="35" s="7" customFormat="true" ht="15.75" hidden="false" customHeight="true" outlineLevel="0" collapsed="false">
      <c r="B35" s="59"/>
      <c r="C35" s="81"/>
    </row>
    <row r="36" customFormat="false" ht="27.75" hidden="false" customHeight="true" outlineLevel="0" collapsed="false">
      <c r="B36" s="82" t="s">
        <v>46</v>
      </c>
      <c r="C36" s="82"/>
      <c r="D36" s="82"/>
      <c r="E36" s="82"/>
      <c r="F36" s="82"/>
      <c r="G36" s="82"/>
      <c r="H36" s="82"/>
      <c r="I36" s="82"/>
      <c r="J36" s="82"/>
      <c r="K36" s="82"/>
      <c r="L36" s="82"/>
      <c r="M36" s="82"/>
      <c r="N36" s="82"/>
      <c r="O36" s="82"/>
      <c r="P36" s="82"/>
      <c r="Q36" s="82"/>
      <c r="R36" s="82"/>
      <c r="S36" s="82"/>
      <c r="T36" s="82"/>
      <c r="U36" s="82"/>
    </row>
    <row r="37" customFormat="false" ht="13.5" hidden="false" customHeight="true" outlineLevel="0" collapsed="false">
      <c r="B37" s="82"/>
      <c r="C37" s="82"/>
      <c r="D37" s="82"/>
      <c r="E37" s="82"/>
      <c r="F37" s="82"/>
      <c r="G37" s="82"/>
      <c r="H37" s="82"/>
      <c r="I37" s="82"/>
      <c r="J37" s="82"/>
      <c r="K37" s="82"/>
      <c r="L37" s="82"/>
      <c r="M37" s="82"/>
      <c r="N37" s="82"/>
      <c r="O37" s="82"/>
      <c r="P37" s="82"/>
      <c r="Q37" s="82"/>
      <c r="R37" s="82"/>
      <c r="S37" s="82"/>
      <c r="T37" s="82"/>
      <c r="U37" s="82"/>
    </row>
    <row r="38" customFormat="false" ht="27.75" hidden="false" customHeight="true" outlineLevel="0" collapsed="false">
      <c r="B38" s="83" t="s">
        <v>47</v>
      </c>
      <c r="C38" s="83"/>
      <c r="D38" s="83"/>
      <c r="E38" s="83"/>
      <c r="F38" s="83"/>
      <c r="G38" s="83"/>
      <c r="H38" s="83"/>
      <c r="I38" s="83"/>
      <c r="J38" s="83"/>
      <c r="K38" s="83"/>
      <c r="L38" s="83"/>
      <c r="M38" s="83"/>
      <c r="N38" s="83"/>
      <c r="O38" s="83"/>
      <c r="P38" s="83"/>
      <c r="Q38" s="83"/>
      <c r="R38" s="83"/>
      <c r="S38" s="83"/>
      <c r="T38" s="83"/>
      <c r="U38" s="83"/>
    </row>
    <row r="39" customFormat="false" ht="15.75" hidden="false" customHeight="true" outlineLevel="0" collapsed="false">
      <c r="B39" s="84" t="s">
        <v>48</v>
      </c>
      <c r="C39" s="84"/>
      <c r="D39" s="84" t="s">
        <v>49</v>
      </c>
      <c r="E39" s="84"/>
      <c r="F39" s="84" t="s">
        <v>50</v>
      </c>
      <c r="G39" s="84"/>
      <c r="H39" s="84" t="s">
        <v>51</v>
      </c>
      <c r="I39" s="84"/>
      <c r="J39" s="84"/>
      <c r="K39" s="84"/>
      <c r="L39" s="84"/>
      <c r="M39" s="84"/>
      <c r="N39" s="84"/>
      <c r="O39" s="84"/>
      <c r="P39" s="84"/>
      <c r="Q39" s="84"/>
      <c r="R39" s="84"/>
      <c r="S39" s="84"/>
      <c r="T39" s="84"/>
      <c r="U39" s="84"/>
    </row>
    <row r="40" customFormat="false" ht="34.5" hidden="false" customHeight="true" outlineLevel="0" collapsed="false">
      <c r="B40" s="85" t="s">
        <v>52</v>
      </c>
      <c r="C40" s="85"/>
      <c r="D40" s="86" t="s">
        <v>53</v>
      </c>
      <c r="E40" s="86"/>
      <c r="F40" s="16" t="s">
        <v>54</v>
      </c>
      <c r="G40" s="16"/>
      <c r="H40" s="87" t="s">
        <v>55</v>
      </c>
      <c r="I40" s="87"/>
      <c r="J40" s="87"/>
      <c r="K40" s="87"/>
      <c r="L40" s="87"/>
      <c r="M40" s="87"/>
      <c r="N40" s="87"/>
      <c r="O40" s="87"/>
      <c r="P40" s="87"/>
      <c r="Q40" s="87"/>
      <c r="R40" s="87"/>
      <c r="S40" s="87"/>
      <c r="T40" s="87"/>
      <c r="U40" s="87"/>
    </row>
    <row r="41" customFormat="false" ht="33" hidden="false" customHeight="true" outlineLevel="0" collapsed="false">
      <c r="B41" s="88" t="s">
        <v>56</v>
      </c>
      <c r="C41" s="88"/>
      <c r="D41" s="86" t="s">
        <v>57</v>
      </c>
      <c r="E41" s="86"/>
      <c r="F41" s="16" t="s">
        <v>58</v>
      </c>
      <c r="G41" s="16"/>
      <c r="H41" s="87" t="s">
        <v>59</v>
      </c>
      <c r="I41" s="87"/>
      <c r="J41" s="87"/>
      <c r="K41" s="87"/>
      <c r="L41" s="87"/>
      <c r="M41" s="87"/>
      <c r="N41" s="87"/>
      <c r="O41" s="87"/>
      <c r="P41" s="87"/>
      <c r="Q41" s="87"/>
      <c r="R41" s="87"/>
      <c r="S41" s="87"/>
      <c r="T41" s="87"/>
      <c r="U41" s="87"/>
    </row>
    <row r="42" customFormat="false" ht="32.25" hidden="false" customHeight="true" outlineLevel="0" collapsed="false">
      <c r="B42" s="89" t="s">
        <v>60</v>
      </c>
      <c r="C42" s="89"/>
      <c r="D42" s="86" t="s">
        <v>61</v>
      </c>
      <c r="E42" s="86"/>
      <c r="F42" s="16" t="s">
        <v>62</v>
      </c>
      <c r="G42" s="16"/>
      <c r="H42" s="87" t="s">
        <v>63</v>
      </c>
      <c r="I42" s="87"/>
      <c r="J42" s="87"/>
      <c r="K42" s="87"/>
      <c r="L42" s="87"/>
      <c r="M42" s="87"/>
      <c r="N42" s="87"/>
      <c r="O42" s="87"/>
      <c r="P42" s="87"/>
      <c r="Q42" s="87"/>
      <c r="R42" s="87"/>
      <c r="S42" s="87"/>
      <c r="T42" s="87"/>
      <c r="U42" s="87"/>
    </row>
    <row r="43" customFormat="false" ht="32.25" hidden="false" customHeight="true" outlineLevel="0" collapsed="false">
      <c r="B43" s="90" t="s">
        <v>64</v>
      </c>
      <c r="C43" s="90"/>
      <c r="D43" s="86" t="s">
        <v>65</v>
      </c>
      <c r="E43" s="86"/>
      <c r="F43" s="16" t="s">
        <v>66</v>
      </c>
      <c r="G43" s="16"/>
      <c r="H43" s="87" t="s">
        <v>67</v>
      </c>
      <c r="I43" s="87"/>
      <c r="J43" s="87"/>
      <c r="K43" s="87"/>
      <c r="L43" s="87"/>
      <c r="M43" s="87"/>
      <c r="N43" s="87"/>
      <c r="O43" s="87"/>
      <c r="P43" s="87"/>
      <c r="Q43" s="87"/>
      <c r="R43" s="87"/>
      <c r="S43" s="87"/>
      <c r="T43" s="87"/>
      <c r="U43" s="87"/>
    </row>
    <row r="44" customFormat="false" ht="29.25" hidden="false" customHeight="true" outlineLevel="0" collapsed="false">
      <c r="B44" s="91" t="s">
        <v>68</v>
      </c>
      <c r="C44" s="91"/>
      <c r="D44" s="86" t="s">
        <v>69</v>
      </c>
      <c r="E44" s="86"/>
      <c r="F44" s="16" t="s">
        <v>70</v>
      </c>
      <c r="G44" s="16"/>
      <c r="H44" s="87" t="s">
        <v>71</v>
      </c>
      <c r="I44" s="87"/>
      <c r="J44" s="87"/>
      <c r="K44" s="87"/>
      <c r="L44" s="87"/>
      <c r="M44" s="87"/>
      <c r="N44" s="87"/>
      <c r="O44" s="87"/>
      <c r="P44" s="87"/>
      <c r="Q44" s="87"/>
      <c r="R44" s="87"/>
      <c r="S44" s="87"/>
      <c r="T44" s="87"/>
      <c r="U44" s="87"/>
    </row>
    <row r="45" customFormat="false" ht="15.75" hidden="false" customHeight="true" outlineLevel="0" collapsed="false">
      <c r="B45" s="59"/>
      <c r="C45" s="92"/>
      <c r="D45" s="92"/>
      <c r="E45" s="92"/>
      <c r="F45" s="93"/>
      <c r="G45" s="93"/>
      <c r="H45" s="93"/>
      <c r="I45" s="93"/>
      <c r="J45" s="93"/>
      <c r="K45" s="93"/>
      <c r="L45" s="93"/>
      <c r="M45" s="93"/>
      <c r="N45" s="93"/>
      <c r="O45" s="93"/>
      <c r="P45" s="93"/>
      <c r="Q45" s="93"/>
      <c r="R45" s="93"/>
      <c r="S45" s="93"/>
      <c r="T45" s="92"/>
      <c r="U45" s="92"/>
    </row>
    <row r="46" customFormat="false" ht="24.75" hidden="false" customHeight="true" outlineLevel="0" collapsed="false">
      <c r="B46" s="83" t="s">
        <v>72</v>
      </c>
      <c r="C46" s="83"/>
      <c r="D46" s="83"/>
      <c r="E46" s="83"/>
      <c r="F46" s="83"/>
      <c r="G46" s="83"/>
      <c r="H46" s="83"/>
      <c r="I46" s="83"/>
      <c r="J46" s="83"/>
      <c r="K46" s="83"/>
      <c r="L46" s="83"/>
      <c r="M46" s="83"/>
      <c r="N46" s="83"/>
      <c r="O46" s="83"/>
      <c r="P46" s="83"/>
      <c r="Q46" s="83"/>
      <c r="R46" s="83"/>
      <c r="S46" s="83"/>
      <c r="T46" s="83"/>
      <c r="U46" s="83"/>
    </row>
    <row r="47" customFormat="false" ht="15.75" hidden="false" customHeight="true" outlineLevel="0" collapsed="false">
      <c r="B47" s="94" t="s">
        <v>73</v>
      </c>
      <c r="C47" s="94"/>
      <c r="D47" s="94"/>
      <c r="E47" s="94"/>
      <c r="F47" s="94"/>
      <c r="G47" s="94"/>
      <c r="H47" s="94"/>
      <c r="I47" s="94"/>
      <c r="J47" s="94"/>
      <c r="K47" s="94"/>
      <c r="L47" s="94"/>
      <c r="M47" s="94"/>
      <c r="N47" s="94"/>
      <c r="O47" s="94"/>
      <c r="P47" s="94"/>
      <c r="Q47" s="94"/>
      <c r="R47" s="94"/>
      <c r="S47" s="94"/>
      <c r="T47" s="94"/>
      <c r="U47" s="94"/>
    </row>
    <row r="48" customFormat="false" ht="8.25" hidden="false" customHeight="true" outlineLevel="0" collapsed="false">
      <c r="B48" s="95"/>
      <c r="C48" s="95"/>
      <c r="D48" s="95"/>
      <c r="E48" s="95"/>
      <c r="F48" s="95"/>
      <c r="G48" s="95"/>
      <c r="H48" s="95"/>
      <c r="I48" s="95"/>
      <c r="J48" s="95"/>
      <c r="K48" s="95"/>
      <c r="L48" s="95"/>
      <c r="M48" s="95"/>
      <c r="N48" s="95"/>
      <c r="O48" s="95"/>
      <c r="P48" s="95"/>
      <c r="Q48" s="95"/>
      <c r="R48" s="95"/>
      <c r="S48" s="95"/>
      <c r="T48" s="95"/>
      <c r="U48" s="95"/>
    </row>
    <row r="49" customFormat="false" ht="27" hidden="false" customHeight="true" outlineLevel="0" collapsed="false">
      <c r="B49" s="83" t="s">
        <v>74</v>
      </c>
      <c r="C49" s="83"/>
      <c r="D49" s="83"/>
      <c r="E49" s="83"/>
      <c r="F49" s="83"/>
      <c r="G49" s="83"/>
      <c r="H49" s="83"/>
      <c r="I49" s="83"/>
      <c r="J49" s="83"/>
      <c r="K49" s="83"/>
      <c r="L49" s="83"/>
      <c r="M49" s="83"/>
      <c r="N49" s="83"/>
      <c r="O49" s="83"/>
      <c r="P49" s="83"/>
      <c r="Q49" s="83"/>
      <c r="R49" s="83"/>
      <c r="S49" s="83"/>
      <c r="T49" s="83"/>
      <c r="U49" s="83"/>
    </row>
    <row r="50" customFormat="false" ht="15.75" hidden="false" customHeight="true" outlineLevel="0" collapsed="false">
      <c r="B50" s="96" t="s">
        <v>75</v>
      </c>
      <c r="C50" s="96"/>
      <c r="D50" s="96"/>
      <c r="E50" s="96"/>
      <c r="F50" s="96"/>
      <c r="G50" s="96"/>
      <c r="H50" s="96"/>
      <c r="I50" s="96"/>
      <c r="J50" s="96"/>
      <c r="K50" s="96"/>
      <c r="L50" s="96"/>
      <c r="M50" s="96"/>
      <c r="N50" s="96"/>
      <c r="O50" s="96"/>
      <c r="P50" s="96"/>
      <c r="Q50" s="96"/>
      <c r="R50" s="96"/>
      <c r="S50" s="96"/>
      <c r="T50" s="96"/>
      <c r="U50" s="96"/>
    </row>
    <row r="51" customFormat="false" ht="15.75" hidden="false" customHeight="true" outlineLevel="0" collapsed="false">
      <c r="B51" s="94" t="s">
        <v>76</v>
      </c>
      <c r="C51" s="94"/>
      <c r="D51" s="94"/>
      <c r="E51" s="94"/>
      <c r="F51" s="94"/>
      <c r="G51" s="94"/>
      <c r="H51" s="94"/>
      <c r="I51" s="94"/>
      <c r="J51" s="94"/>
      <c r="K51" s="94"/>
      <c r="L51" s="94"/>
      <c r="M51" s="94"/>
      <c r="N51" s="94"/>
      <c r="O51" s="94"/>
      <c r="P51" s="94"/>
      <c r="Q51" s="94"/>
      <c r="R51" s="94"/>
      <c r="S51" s="94"/>
      <c r="T51" s="94"/>
      <c r="U51" s="94"/>
    </row>
    <row r="52" customFormat="false" ht="15.75" hidden="false" customHeight="true" outlineLevel="0" collapsed="false">
      <c r="B52" s="94" t="s">
        <v>77</v>
      </c>
      <c r="C52" s="94"/>
      <c r="D52" s="94"/>
      <c r="E52" s="94"/>
      <c r="F52" s="94"/>
      <c r="G52" s="94"/>
      <c r="H52" s="94"/>
      <c r="I52" s="94"/>
      <c r="J52" s="94"/>
      <c r="K52" s="94"/>
      <c r="L52" s="94"/>
      <c r="M52" s="94"/>
      <c r="N52" s="94"/>
      <c r="O52" s="94"/>
      <c r="P52" s="94"/>
      <c r="Q52" s="94"/>
      <c r="R52" s="94"/>
      <c r="S52" s="94"/>
      <c r="T52" s="94"/>
      <c r="U52" s="94"/>
    </row>
    <row r="53" customFormat="false" ht="15.75" hidden="false" customHeight="true" outlineLevel="0" collapsed="false">
      <c r="B53" s="94" t="s">
        <v>78</v>
      </c>
      <c r="C53" s="94"/>
      <c r="D53" s="94"/>
      <c r="E53" s="94"/>
      <c r="F53" s="94"/>
      <c r="G53" s="94"/>
      <c r="H53" s="94"/>
      <c r="I53" s="94"/>
      <c r="J53" s="94"/>
      <c r="K53" s="94"/>
      <c r="L53" s="94"/>
      <c r="M53" s="94"/>
      <c r="N53" s="94"/>
      <c r="O53" s="94"/>
      <c r="P53" s="94"/>
      <c r="Q53" s="94"/>
      <c r="R53" s="94"/>
      <c r="S53" s="94"/>
      <c r="T53" s="94"/>
      <c r="U53" s="94"/>
    </row>
    <row r="54" customFormat="false" ht="8.25" hidden="false" customHeight="true" outlineLevel="0" collapsed="false">
      <c r="B54" s="97"/>
      <c r="C54" s="97"/>
      <c r="D54" s="97"/>
      <c r="E54" s="97"/>
      <c r="F54" s="97"/>
      <c r="G54" s="97"/>
      <c r="H54" s="97"/>
      <c r="I54" s="97"/>
      <c r="J54" s="97"/>
      <c r="K54" s="97"/>
      <c r="L54" s="97"/>
      <c r="M54" s="97"/>
      <c r="N54" s="97"/>
      <c r="O54" s="97"/>
      <c r="P54" s="97"/>
      <c r="Q54" s="97"/>
      <c r="R54" s="97"/>
      <c r="S54" s="97"/>
      <c r="T54" s="97"/>
      <c r="U54" s="97"/>
    </row>
    <row r="55" customFormat="false" ht="33" hidden="false" customHeight="true" outlineLevel="0" collapsed="false">
      <c r="B55" s="94" t="s">
        <v>79</v>
      </c>
      <c r="C55" s="94"/>
      <c r="D55" s="94"/>
      <c r="E55" s="94"/>
      <c r="F55" s="94"/>
      <c r="G55" s="94"/>
      <c r="H55" s="94"/>
      <c r="I55" s="94"/>
      <c r="J55" s="94"/>
      <c r="K55" s="94"/>
      <c r="L55" s="94"/>
      <c r="M55" s="94"/>
      <c r="N55" s="94"/>
      <c r="O55" s="94"/>
      <c r="P55" s="94"/>
      <c r="Q55" s="94"/>
      <c r="R55" s="94"/>
      <c r="S55" s="94"/>
      <c r="T55" s="94"/>
      <c r="U55" s="94"/>
    </row>
    <row r="56" customFormat="false" ht="6.75" hidden="false" customHeight="true" outlineLevel="0" collapsed="false">
      <c r="B56" s="97"/>
      <c r="C56" s="97"/>
      <c r="D56" s="97"/>
      <c r="E56" s="97"/>
      <c r="F56" s="97"/>
      <c r="G56" s="97"/>
      <c r="H56" s="97"/>
      <c r="I56" s="97"/>
      <c r="J56" s="97"/>
      <c r="K56" s="97"/>
      <c r="L56" s="97"/>
      <c r="M56" s="97"/>
      <c r="N56" s="97"/>
      <c r="O56" s="97"/>
      <c r="P56" s="97"/>
      <c r="Q56" s="97"/>
      <c r="R56" s="97"/>
      <c r="S56" s="97"/>
      <c r="T56" s="97"/>
      <c r="U56" s="97"/>
    </row>
    <row r="57" customFormat="false" ht="21.75" hidden="false" customHeight="true" outlineLevel="0" collapsed="false">
      <c r="B57" s="94" t="s">
        <v>80</v>
      </c>
      <c r="C57" s="94"/>
      <c r="D57" s="94"/>
      <c r="E57" s="94"/>
      <c r="F57" s="94"/>
      <c r="G57" s="94"/>
      <c r="H57" s="94"/>
      <c r="I57" s="94"/>
      <c r="J57" s="94"/>
      <c r="K57" s="94"/>
      <c r="L57" s="94"/>
      <c r="M57" s="94"/>
      <c r="N57" s="94"/>
      <c r="O57" s="94"/>
      <c r="P57" s="94"/>
      <c r="Q57" s="94"/>
      <c r="R57" s="94"/>
      <c r="S57" s="94"/>
      <c r="T57" s="94"/>
      <c r="U57" s="94"/>
    </row>
    <row r="58" customFormat="false" ht="37.5" hidden="false" customHeight="true" outlineLevel="0" collapsed="false">
      <c r="B58" s="94" t="s">
        <v>81</v>
      </c>
      <c r="C58" s="94"/>
      <c r="D58" s="94"/>
      <c r="E58" s="94"/>
      <c r="F58" s="94"/>
      <c r="G58" s="94"/>
      <c r="H58" s="94"/>
      <c r="I58" s="94"/>
      <c r="J58" s="94"/>
      <c r="K58" s="94"/>
      <c r="L58" s="94"/>
      <c r="M58" s="94"/>
      <c r="N58" s="94"/>
      <c r="O58" s="94"/>
      <c r="P58" s="94"/>
      <c r="Q58" s="94"/>
      <c r="R58" s="94"/>
      <c r="S58" s="94"/>
      <c r="T58" s="94"/>
      <c r="U58" s="94"/>
    </row>
    <row r="59" customFormat="false" ht="9" hidden="false" customHeight="true" outlineLevel="0" collapsed="false">
      <c r="B59" s="98"/>
      <c r="C59" s="98"/>
      <c r="D59" s="98"/>
      <c r="E59" s="98"/>
      <c r="F59" s="98"/>
      <c r="G59" s="98"/>
      <c r="H59" s="98"/>
      <c r="I59" s="98"/>
      <c r="J59" s="98"/>
      <c r="K59" s="98"/>
      <c r="L59" s="98"/>
      <c r="M59" s="98"/>
      <c r="N59" s="98"/>
      <c r="O59" s="98"/>
      <c r="P59" s="98"/>
      <c r="Q59" s="98"/>
      <c r="R59" s="98"/>
      <c r="S59" s="98"/>
      <c r="T59" s="98"/>
      <c r="U59" s="98"/>
    </row>
    <row r="60" customFormat="false" ht="23.25" hidden="false" customHeight="true" outlineLevel="0" collapsed="false">
      <c r="B60" s="99" t="s">
        <v>82</v>
      </c>
      <c r="C60" s="99"/>
      <c r="D60" s="99"/>
      <c r="E60" s="99"/>
      <c r="F60" s="99"/>
      <c r="G60" s="99"/>
      <c r="H60" s="99"/>
      <c r="I60" s="99"/>
      <c r="J60" s="99"/>
      <c r="K60" s="99"/>
      <c r="L60" s="99"/>
      <c r="M60" s="99"/>
      <c r="N60" s="99"/>
      <c r="O60" s="99"/>
      <c r="P60" s="99"/>
      <c r="Q60" s="99"/>
      <c r="R60" s="99"/>
      <c r="S60" s="99"/>
      <c r="T60" s="99"/>
      <c r="U60" s="99"/>
    </row>
    <row r="61" customFormat="false" ht="15.75" hidden="false" customHeight="true" outlineLevel="0" collapsed="false">
      <c r="B61" s="94" t="s">
        <v>83</v>
      </c>
      <c r="C61" s="94"/>
      <c r="D61" s="94"/>
      <c r="E61" s="94"/>
      <c r="F61" s="94"/>
      <c r="G61" s="94"/>
      <c r="H61" s="94"/>
      <c r="I61" s="94"/>
      <c r="J61" s="94"/>
      <c r="K61" s="94"/>
      <c r="L61" s="94"/>
      <c r="M61" s="94"/>
      <c r="N61" s="94"/>
      <c r="O61" s="94"/>
      <c r="P61" s="94"/>
      <c r="Q61" s="94"/>
      <c r="R61" s="94"/>
      <c r="S61" s="94"/>
      <c r="T61" s="94"/>
      <c r="U61" s="94"/>
    </row>
    <row r="62" customFormat="false" ht="15.75" hidden="false" customHeight="true" outlineLevel="0" collapsed="false">
      <c r="B62" s="94" t="s">
        <v>84</v>
      </c>
      <c r="C62" s="94"/>
      <c r="D62" s="94"/>
      <c r="E62" s="94"/>
      <c r="F62" s="94"/>
      <c r="G62" s="94"/>
      <c r="H62" s="94"/>
      <c r="I62" s="94"/>
      <c r="J62" s="94"/>
      <c r="K62" s="94"/>
      <c r="L62" s="94"/>
      <c r="M62" s="94"/>
      <c r="N62" s="94"/>
      <c r="O62" s="94"/>
      <c r="P62" s="94"/>
      <c r="Q62" s="94"/>
      <c r="R62" s="94"/>
      <c r="S62" s="94"/>
      <c r="T62" s="94"/>
      <c r="U62" s="94"/>
    </row>
    <row r="63" customFormat="false" ht="32.25" hidden="false" customHeight="true" outlineLevel="0" collapsed="false">
      <c r="B63" s="94" t="s">
        <v>85</v>
      </c>
      <c r="C63" s="94"/>
      <c r="D63" s="94"/>
      <c r="E63" s="94"/>
      <c r="F63" s="94"/>
      <c r="G63" s="94"/>
      <c r="H63" s="94"/>
      <c r="I63" s="94"/>
      <c r="J63" s="94"/>
      <c r="K63" s="94"/>
      <c r="L63" s="94"/>
      <c r="M63" s="94"/>
      <c r="N63" s="94"/>
      <c r="O63" s="94"/>
      <c r="P63" s="94"/>
      <c r="Q63" s="94"/>
      <c r="R63" s="94"/>
      <c r="S63" s="94"/>
      <c r="T63" s="94"/>
      <c r="U63" s="94"/>
    </row>
    <row r="64" customFormat="false" ht="15.75" hidden="false" customHeight="true" outlineLevel="0" collapsed="false">
      <c r="B64" s="94" t="s">
        <v>86</v>
      </c>
      <c r="C64" s="94"/>
      <c r="D64" s="94"/>
      <c r="E64" s="94"/>
      <c r="F64" s="94"/>
      <c r="G64" s="94"/>
      <c r="H64" s="94"/>
      <c r="I64" s="94"/>
      <c r="J64" s="94"/>
      <c r="K64" s="94"/>
      <c r="L64" s="94"/>
      <c r="M64" s="94"/>
      <c r="N64" s="94"/>
      <c r="O64" s="94"/>
      <c r="P64" s="94"/>
      <c r="Q64" s="94"/>
      <c r="R64" s="94"/>
      <c r="S64" s="94"/>
      <c r="T64" s="94"/>
      <c r="U64" s="94"/>
    </row>
    <row r="65" customFormat="false" ht="15.75" hidden="false" customHeight="true" outlineLevel="0" collapsed="false">
      <c r="B65" s="94" t="s">
        <v>87</v>
      </c>
      <c r="C65" s="94"/>
      <c r="D65" s="94"/>
      <c r="E65" s="94"/>
      <c r="F65" s="94"/>
      <c r="G65" s="94"/>
      <c r="H65" s="94"/>
      <c r="I65" s="94"/>
      <c r="J65" s="94"/>
      <c r="K65" s="94"/>
      <c r="L65" s="94"/>
      <c r="M65" s="94"/>
      <c r="N65" s="94"/>
      <c r="O65" s="94"/>
      <c r="P65" s="94"/>
      <c r="Q65" s="94"/>
      <c r="R65" s="94"/>
      <c r="S65" s="94"/>
      <c r="T65" s="94"/>
      <c r="U65" s="94"/>
    </row>
    <row r="66" customFormat="false" ht="48.75" hidden="false" customHeight="true" outlineLevel="0" collapsed="false">
      <c r="B66" s="94" t="s">
        <v>88</v>
      </c>
      <c r="C66" s="94"/>
      <c r="D66" s="94"/>
      <c r="E66" s="94"/>
      <c r="F66" s="94"/>
      <c r="G66" s="94"/>
      <c r="H66" s="94"/>
      <c r="I66" s="94"/>
      <c r="J66" s="94"/>
      <c r="K66" s="94"/>
      <c r="L66" s="94"/>
      <c r="M66" s="94"/>
      <c r="N66" s="94"/>
      <c r="O66" s="94"/>
      <c r="P66" s="94"/>
      <c r="Q66" s="94"/>
      <c r="R66" s="94"/>
      <c r="S66" s="94"/>
      <c r="T66" s="94"/>
      <c r="U66" s="94"/>
    </row>
    <row r="67" customFormat="false" ht="15.75" hidden="false" customHeight="true" outlineLevel="0" collapsed="false">
      <c r="B67" s="97"/>
      <c r="C67" s="97"/>
      <c r="D67" s="97"/>
      <c r="E67" s="97"/>
      <c r="F67" s="97"/>
      <c r="G67" s="97"/>
      <c r="H67" s="97"/>
      <c r="I67" s="97"/>
      <c r="J67" s="97"/>
      <c r="K67" s="97"/>
      <c r="L67" s="97"/>
      <c r="M67" s="97"/>
      <c r="N67" s="97"/>
      <c r="O67" s="97"/>
      <c r="P67" s="97"/>
      <c r="Q67" s="97"/>
      <c r="R67" s="97"/>
      <c r="S67" s="97"/>
      <c r="T67" s="97"/>
      <c r="U67" s="97"/>
    </row>
    <row r="68" customFormat="false" ht="15.75" hidden="false" customHeight="true" outlineLevel="0" collapsed="false">
      <c r="B68" s="97"/>
      <c r="C68" s="97"/>
      <c r="D68" s="97"/>
      <c r="E68" s="97"/>
      <c r="F68" s="97"/>
      <c r="G68" s="97"/>
      <c r="H68" s="97"/>
      <c r="I68" s="97"/>
      <c r="J68" s="97"/>
      <c r="K68" s="97"/>
      <c r="L68" s="97"/>
      <c r="M68" s="97"/>
      <c r="N68" s="97"/>
      <c r="O68" s="97"/>
    </row>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sheetData>
  <mergeCells count="70">
    <mergeCell ref="B1:U1"/>
    <mergeCell ref="B2:U2"/>
    <mergeCell ref="B4:B5"/>
    <mergeCell ref="C4:E4"/>
    <mergeCell ref="F4:G5"/>
    <mergeCell ref="H4:T5"/>
    <mergeCell ref="U4:U5"/>
    <mergeCell ref="C5:E5"/>
    <mergeCell ref="B7:B8"/>
    <mergeCell ref="B9:B10"/>
    <mergeCell ref="B11:B12"/>
    <mergeCell ref="B13:B14"/>
    <mergeCell ref="B15:B18"/>
    <mergeCell ref="C20:E20"/>
    <mergeCell ref="F20:G20"/>
    <mergeCell ref="H20:S20"/>
    <mergeCell ref="B22:B23"/>
    <mergeCell ref="B24:B25"/>
    <mergeCell ref="B26:B27"/>
    <mergeCell ref="B28:B29"/>
    <mergeCell ref="B30:B33"/>
    <mergeCell ref="B36:U36"/>
    <mergeCell ref="B37:U37"/>
    <mergeCell ref="B38:U38"/>
    <mergeCell ref="B39:C39"/>
    <mergeCell ref="D39:E39"/>
    <mergeCell ref="F39:G39"/>
    <mergeCell ref="H39:U39"/>
    <mergeCell ref="B40:C40"/>
    <mergeCell ref="D40:E40"/>
    <mergeCell ref="F40:G40"/>
    <mergeCell ref="H40:U40"/>
    <mergeCell ref="B41:C41"/>
    <mergeCell ref="D41:E41"/>
    <mergeCell ref="F41:G41"/>
    <mergeCell ref="H41:U41"/>
    <mergeCell ref="B42:C42"/>
    <mergeCell ref="D42:E42"/>
    <mergeCell ref="F42:G42"/>
    <mergeCell ref="H42:U42"/>
    <mergeCell ref="B43:C43"/>
    <mergeCell ref="D43:E43"/>
    <mergeCell ref="F43:G43"/>
    <mergeCell ref="H43:U43"/>
    <mergeCell ref="B44:C44"/>
    <mergeCell ref="D44:E44"/>
    <mergeCell ref="F44:G44"/>
    <mergeCell ref="H44:U44"/>
    <mergeCell ref="B46:U46"/>
    <mergeCell ref="B47:U47"/>
    <mergeCell ref="B49:U49"/>
    <mergeCell ref="B50:U50"/>
    <mergeCell ref="B51:U51"/>
    <mergeCell ref="B52:U52"/>
    <mergeCell ref="B53:U53"/>
    <mergeCell ref="B54:U54"/>
    <mergeCell ref="B55:U55"/>
    <mergeCell ref="B56:U56"/>
    <mergeCell ref="B57:U57"/>
    <mergeCell ref="B58:U58"/>
    <mergeCell ref="B59:U59"/>
    <mergeCell ref="B60:U60"/>
    <mergeCell ref="B61:U61"/>
    <mergeCell ref="B62:U62"/>
    <mergeCell ref="B63:U63"/>
    <mergeCell ref="B64:U64"/>
    <mergeCell ref="B65:U65"/>
    <mergeCell ref="B66:U66"/>
    <mergeCell ref="B67:U67"/>
    <mergeCell ref="B68:O68"/>
  </mergeCells>
  <printOptions headings="false" gridLines="false" gridLinesSet="true" horizontalCentered="false" verticalCentered="false"/>
  <pageMargins left="0.196527777777778" right="0.275694444444444" top="0.196527777777778" bottom="0.236111111111111"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emplate/>
  <TotalTime>164</TotalTime>
  <Application>LibreOffice/24.2.6.2$Windows_X86_64 LibreOffice_project/ef66aa7e36a1bb8e65bfbc63aba53045a14d0871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2016-10-29T18:26:40Z</dcterms:created>
  <dc:creator>José MASDEU</dc:creator>
  <dc:description/>
  <dc:language>fr-FR</dc:language>
  <cp:lastModifiedBy/>
  <cp:lastPrinted>2023-06-13T07:00:28Z</cp:lastPrinted>
  <dcterms:modified xsi:type="dcterms:W3CDTF">2024-09-29T11:14:20Z</dcterms:modified>
  <cp:revision>31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